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5_BIZI_Živilci_2/"/>
    </mc:Choice>
  </mc:AlternateContent>
  <xr:revisionPtr revIDLastSave="196" documentId="8_{DA955C9C-3977-4A12-A9BA-7A52A7F54CAC}" xr6:coauthVersionLast="47" xr6:coauthVersionMax="47" xr10:uidLastSave="{92FED7AB-3CC4-4A6C-AEEF-AFE7B1B0A2A3}"/>
  <bookViews>
    <workbookView xWindow="-120" yWindow="-120" windowWidth="29040" windowHeight="15720"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OBVEZNOSTI'!$A$1:$L$34</definedName>
    <definedName name="_xlnm.Print_Area" localSheetId="2">PREDSTAVITEV!$A$1:$L$54</definedName>
    <definedName name="_xlnm.Print_Area" localSheetId="7">'STROŠKI PROJEKTA'!$A$1:$L$91</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0" l="1"/>
  <c r="D30" i="20"/>
  <c r="C30" i="20"/>
  <c r="B30" i="20"/>
  <c r="B31" i="20" s="1"/>
  <c r="E31" i="20"/>
  <c r="D31" i="20"/>
  <c r="C31" i="20"/>
  <c r="F17" i="29"/>
  <c r="E16" i="29"/>
  <c r="D16" i="29"/>
  <c r="C16" i="29"/>
  <c r="B16" i="29"/>
  <c r="E7" i="29"/>
  <c r="D7" i="29"/>
  <c r="C7" i="29"/>
  <c r="B7" i="29"/>
  <c r="E4" i="29"/>
  <c r="D4" i="29"/>
  <c r="C4" i="29"/>
  <c r="B4" i="29"/>
  <c r="F9" i="29"/>
  <c r="F10" i="29"/>
  <c r="F11" i="29"/>
  <c r="F12" i="29"/>
  <c r="F8" i="29"/>
  <c r="F6" i="29"/>
  <c r="F5" i="29"/>
  <c r="E13" i="29" l="1"/>
  <c r="B13" i="29"/>
  <c r="F16" i="29"/>
  <c r="C13" i="29"/>
  <c r="D13" i="29"/>
  <c r="F4" i="29"/>
  <c r="F7" i="29"/>
  <c r="F13" i="29" l="1"/>
  <c r="G4" i="29" s="1"/>
  <c r="G7" i="29" l="1"/>
  <c r="G13" i="29" s="1"/>
  <c r="B32" i="20" l="1"/>
  <c r="L34" i="21"/>
  <c r="I34" i="21"/>
  <c r="L5" i="28"/>
  <c r="E3" i="29"/>
  <c r="B9" i="20" l="1"/>
  <c r="G24" i="34"/>
  <c r="G33" i="34"/>
  <c r="C85" i="28" l="1"/>
  <c r="B18" i="20"/>
  <c r="B23" i="20"/>
  <c r="B8" i="20" l="1"/>
  <c r="E83" i="28" l="1"/>
  <c r="K31" i="21"/>
  <c r="J31" i="21"/>
  <c r="I31" i="21"/>
  <c r="C23" i="21"/>
  <c r="I23" i="21"/>
  <c r="J23" i="21"/>
  <c r="K23" i="21"/>
  <c r="C17" i="21"/>
  <c r="B17" i="21"/>
  <c r="K17" i="21"/>
  <c r="J17" i="21"/>
  <c r="I17" i="21"/>
  <c r="I32" i="21" s="1"/>
  <c r="I33" i="21" l="1"/>
  <c r="J33" i="21" s="1"/>
  <c r="K33" i="21" s="1"/>
  <c r="F83" i="28"/>
  <c r="G3" i="34" s="1"/>
  <c r="D83" i="28"/>
  <c r="I7" i="28"/>
  <c r="L7" i="28"/>
  <c r="J7" i="28"/>
  <c r="K7" i="28"/>
  <c r="H9" i="28"/>
  <c r="H8" i="28"/>
  <c r="H7" i="28" s="1"/>
  <c r="L10" i="28"/>
  <c r="I10" i="28"/>
  <c r="J10" i="28"/>
  <c r="K10" i="28"/>
  <c r="H11" i="28"/>
  <c r="H12" i="28"/>
  <c r="K13" i="28"/>
  <c r="H15" i="28"/>
  <c r="L13" i="28"/>
  <c r="I13" i="28"/>
  <c r="J13" i="28"/>
  <c r="L16" i="28"/>
  <c r="I16" i="28"/>
  <c r="J16" i="28"/>
  <c r="K16" i="28"/>
  <c r="H18" i="28"/>
  <c r="L20" i="28"/>
  <c r="L78" i="28"/>
  <c r="I20" i="28"/>
  <c r="J20" i="28"/>
  <c r="K20" i="28"/>
  <c r="H28" i="28"/>
  <c r="H22" i="28"/>
  <c r="H23" i="28"/>
  <c r="H24" i="28"/>
  <c r="H25" i="28"/>
  <c r="H26" i="28"/>
  <c r="H27" i="28"/>
  <c r="H21" i="28"/>
  <c r="L29" i="28"/>
  <c r="I29" i="28"/>
  <c r="J29" i="28"/>
  <c r="K29" i="28"/>
  <c r="H30" i="28"/>
  <c r="H36" i="28"/>
  <c r="H31" i="28"/>
  <c r="H32" i="28"/>
  <c r="H33" i="28"/>
  <c r="H34" i="28"/>
  <c r="H35" i="28"/>
  <c r="L37" i="28"/>
  <c r="I37" i="28"/>
  <c r="H38" i="28"/>
  <c r="H48" i="28"/>
  <c r="L49" i="28"/>
  <c r="I49" i="28"/>
  <c r="J49" i="28"/>
  <c r="K49" i="28"/>
  <c r="H56" i="28"/>
  <c r="H50" i="28"/>
  <c r="H51" i="28"/>
  <c r="H52" i="28"/>
  <c r="H53" i="28"/>
  <c r="H54" i="28"/>
  <c r="H55" i="28"/>
  <c r="L57" i="28"/>
  <c r="I57" i="28"/>
  <c r="J57" i="28"/>
  <c r="K57" i="28"/>
  <c r="H64" i="28"/>
  <c r="H59" i="28"/>
  <c r="H60" i="28"/>
  <c r="H61" i="28"/>
  <c r="H62" i="28"/>
  <c r="H63" i="28"/>
  <c r="H58" i="28"/>
  <c r="L66" i="28"/>
  <c r="I66" i="28"/>
  <c r="J66" i="28"/>
  <c r="K66" i="28"/>
  <c r="H71" i="28"/>
  <c r="H67" i="28"/>
  <c r="H68" i="28"/>
  <c r="H69" i="28"/>
  <c r="H70" i="28"/>
  <c r="L72" i="28"/>
  <c r="I72" i="28"/>
  <c r="H77" i="28"/>
  <c r="J72" i="28"/>
  <c r="K72" i="28"/>
  <c r="H74" i="28"/>
  <c r="H75" i="28"/>
  <c r="H76" i="28"/>
  <c r="H73" i="28"/>
  <c r="H80" i="28"/>
  <c r="H79" i="28"/>
  <c r="H78" i="28" s="1"/>
  <c r="I78" i="28"/>
  <c r="J78" i="28"/>
  <c r="K78" i="28"/>
  <c r="F66" i="28"/>
  <c r="F72" i="28"/>
  <c r="F78" i="28"/>
  <c r="F57" i="28"/>
  <c r="F49" i="28"/>
  <c r="F37" i="28"/>
  <c r="F29" i="28"/>
  <c r="F20" i="28"/>
  <c r="F16" i="28"/>
  <c r="F13" i="28"/>
  <c r="F10" i="28"/>
  <c r="F7" i="28"/>
  <c r="E7" i="28"/>
  <c r="E10" i="28"/>
  <c r="E13" i="28"/>
  <c r="E16" i="28"/>
  <c r="E20" i="28"/>
  <c r="E29" i="28"/>
  <c r="E37" i="28"/>
  <c r="E49" i="28"/>
  <c r="E57" i="28"/>
  <c r="E78" i="28"/>
  <c r="E66" i="28"/>
  <c r="E72" i="28"/>
  <c r="D78" i="28"/>
  <c r="D7" i="28"/>
  <c r="D10" i="28"/>
  <c r="D13" i="28"/>
  <c r="D16" i="28"/>
  <c r="D20" i="28"/>
  <c r="D29" i="28"/>
  <c r="D37" i="28"/>
  <c r="D49" i="28"/>
  <c r="D57" i="28"/>
  <c r="D66" i="28"/>
  <c r="D72" i="28"/>
  <c r="K29" i="21"/>
  <c r="E24" i="20" s="1"/>
  <c r="E23" i="20" s="1"/>
  <c r="J29" i="21"/>
  <c r="D24" i="20" s="1"/>
  <c r="D23" i="20" s="1"/>
  <c r="I29" i="21"/>
  <c r="C24" i="20" s="1"/>
  <c r="C23" i="20" s="1"/>
  <c r="C29" i="21"/>
  <c r="J34" i="21" s="1"/>
  <c r="K34" i="21" s="1"/>
  <c r="L27" i="21"/>
  <c r="L28" i="21"/>
  <c r="L26" i="21"/>
  <c r="L16" i="21"/>
  <c r="L22" i="21"/>
  <c r="L21" i="21"/>
  <c r="L20" i="21"/>
  <c r="I18" i="34"/>
  <c r="I32" i="34"/>
  <c r="I28" i="34"/>
  <c r="G7" i="34"/>
  <c r="G6" i="34"/>
  <c r="G5" i="34"/>
  <c r="G4" i="34"/>
  <c r="H72" i="28" l="1"/>
  <c r="G26" i="34"/>
  <c r="G35" i="34"/>
  <c r="H20" i="28"/>
  <c r="L65" i="28"/>
  <c r="D65" i="28"/>
  <c r="E65" i="28"/>
  <c r="H49" i="28"/>
  <c r="H66" i="28"/>
  <c r="H65" i="28" s="1"/>
  <c r="H29" i="28"/>
  <c r="H83" i="28"/>
  <c r="H57" i="28"/>
  <c r="H10" i="28"/>
  <c r="L29" i="21"/>
  <c r="L23" i="21"/>
  <c r="J32" i="21"/>
  <c r="F65" i="28"/>
  <c r="L19" i="28"/>
  <c r="E19" i="28"/>
  <c r="D19" i="28"/>
  <c r="D6" i="28"/>
  <c r="L6" i="28"/>
  <c r="E6" i="28"/>
  <c r="G13" i="34"/>
  <c r="A36" i="34" s="1"/>
  <c r="G12" i="34"/>
  <c r="G10" i="34"/>
  <c r="G11" i="34"/>
  <c r="I16" i="34" s="1"/>
  <c r="V27" i="37"/>
  <c r="U27" i="37"/>
  <c r="P27" i="37"/>
  <c r="O27" i="37"/>
  <c r="J27" i="37"/>
  <c r="I27" i="37"/>
  <c r="E82" i="28" l="1"/>
  <c r="D82" i="28"/>
  <c r="D81" i="28"/>
  <c r="L33" i="21"/>
  <c r="C32" i="20"/>
  <c r="D32" i="20"/>
  <c r="K32" i="21"/>
  <c r="E81" i="28"/>
  <c r="L82" i="28"/>
  <c r="E14" i="29" s="1"/>
  <c r="L5" i="21"/>
  <c r="J37" i="3"/>
  <c r="J38" i="3"/>
  <c r="J39" i="3"/>
  <c r="J40" i="3"/>
  <c r="J41" i="3"/>
  <c r="J42" i="3"/>
  <c r="J43" i="3"/>
  <c r="J44" i="3"/>
  <c r="J45" i="3"/>
  <c r="J46" i="3"/>
  <c r="J47" i="3"/>
  <c r="J48" i="3"/>
  <c r="J49" i="3"/>
  <c r="J50" i="3"/>
  <c r="J51" i="3"/>
  <c r="E32" i="20" l="1"/>
  <c r="J52" i="3"/>
  <c r="E15" i="3"/>
  <c r="G25" i="34" l="1"/>
  <c r="I22" i="34" l="1"/>
  <c r="G17" i="34"/>
  <c r="A19" i="34" s="1"/>
  <c r="A29" i="34" l="1"/>
  <c r="E8" i="20" l="1"/>
  <c r="D8" i="20"/>
  <c r="L3" i="28"/>
  <c r="D89" i="28" s="1"/>
  <c r="D90" i="28" s="1"/>
  <c r="H3" i="28"/>
  <c r="A87" i="28" l="1"/>
  <c r="G5" i="24"/>
  <c r="G6" i="24"/>
  <c r="G7" i="24"/>
  <c r="G8" i="24"/>
  <c r="G4" i="24"/>
  <c r="F18" i="23"/>
  <c r="K25" i="21" l="1"/>
  <c r="F30" i="33"/>
  <c r="G30" i="33"/>
  <c r="H30" i="33"/>
  <c r="K30" i="33"/>
  <c r="F19" i="23" l="1"/>
  <c r="F20" i="23" s="1"/>
  <c r="F31" i="33"/>
  <c r="L6" i="21"/>
  <c r="L7" i="21"/>
  <c r="L8" i="21"/>
  <c r="L9" i="21"/>
  <c r="L10" i="21"/>
  <c r="L11" i="21"/>
  <c r="L12" i="21"/>
  <c r="L13" i="21"/>
  <c r="L14" i="21"/>
  <c r="L15" i="21"/>
  <c r="K19" i="21"/>
  <c r="E19" i="20"/>
  <c r="E18" i="20" s="1"/>
  <c r="L18" i="21"/>
  <c r="K4" i="21"/>
  <c r="L17" i="21" l="1"/>
  <c r="L32" i="21" s="1"/>
  <c r="C9" i="20"/>
  <c r="D9" i="20"/>
  <c r="E9" i="20"/>
  <c r="D3" i="29"/>
  <c r="C3" i="29"/>
  <c r="B3" i="29"/>
  <c r="H47" i="28"/>
  <c r="H46" i="28"/>
  <c r="H45" i="28"/>
  <c r="H44" i="28"/>
  <c r="H43" i="28"/>
  <c r="H42" i="28"/>
  <c r="H41" i="28"/>
  <c r="H40" i="28"/>
  <c r="H39" i="28"/>
  <c r="H17" i="28"/>
  <c r="H14" i="28"/>
  <c r="H13" i="28" s="1"/>
  <c r="J37" i="28"/>
  <c r="K37" i="28"/>
  <c r="K5" i="28"/>
  <c r="C8" i="20"/>
  <c r="E3" i="20"/>
  <c r="D3" i="20"/>
  <c r="C3" i="20"/>
  <c r="B3" i="20"/>
  <c r="H31" i="21"/>
  <c r="J25" i="21"/>
  <c r="I25" i="21"/>
  <c r="J19" i="21"/>
  <c r="I19" i="21"/>
  <c r="J4" i="21"/>
  <c r="I4" i="21"/>
  <c r="J5" i="28"/>
  <c r="I5" i="28"/>
  <c r="H37" i="28" l="1"/>
  <c r="H19" i="28" s="1"/>
  <c r="H16" i="28"/>
  <c r="H6" i="28" s="1"/>
  <c r="B10" i="20"/>
  <c r="B7" i="20" s="1"/>
  <c r="B26" i="20" s="1"/>
  <c r="B27" i="20" s="1"/>
  <c r="C10" i="20"/>
  <c r="C7" i="20" s="1"/>
  <c r="D10" i="20"/>
  <c r="D7" i="20" s="1"/>
  <c r="D19" i="20"/>
  <c r="D18" i="20" s="1"/>
  <c r="D27" i="37"/>
  <c r="K65" i="28"/>
  <c r="K6" i="28"/>
  <c r="I65" i="28"/>
  <c r="I19" i="28"/>
  <c r="J6" i="28"/>
  <c r="J65" i="28"/>
  <c r="I6" i="28"/>
  <c r="E10" i="20"/>
  <c r="E7" i="20" s="1"/>
  <c r="E26" i="20" s="1"/>
  <c r="K19" i="28"/>
  <c r="J19" i="28"/>
  <c r="F6" i="28"/>
  <c r="F19" i="28"/>
  <c r="D26" i="20" l="1"/>
  <c r="F82" i="28"/>
  <c r="H82" i="28"/>
  <c r="H81" i="28"/>
  <c r="K81" i="28"/>
  <c r="I81" i="28"/>
  <c r="I82" i="28"/>
  <c r="F81" i="28"/>
  <c r="E15" i="29"/>
  <c r="K82" i="28"/>
  <c r="D14" i="29" s="1"/>
  <c r="J82" i="28"/>
  <c r="J81" i="28"/>
  <c r="L81" i="28"/>
  <c r="F14" i="29" l="1"/>
  <c r="F15" i="29"/>
  <c r="B15" i="29"/>
  <c r="B14" i="29"/>
  <c r="C15" i="29"/>
  <c r="C14" i="29"/>
  <c r="C87" i="28"/>
  <c r="D15" i="29"/>
  <c r="L25" i="21" l="1"/>
  <c r="L4" i="21" l="1"/>
  <c r="L31" i="21" s="1"/>
  <c r="L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F20" i="26"/>
  <c r="D21" i="26"/>
  <c r="E21" i="26" s="1"/>
  <c r="C21" i="26"/>
  <c r="A23" i="26"/>
  <c r="B22" i="26"/>
  <c r="C18" i="20" l="1"/>
  <c r="C26" i="20" s="1"/>
  <c r="C27" i="20" s="1"/>
  <c r="D27" i="20" s="1"/>
  <c r="E27" i="20" s="1"/>
  <c r="C22" i="26"/>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3"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4"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7"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tc={C506EBB3-F380-4AAC-B884-3DB437FE87B0}</author>
  </authors>
  <commentList>
    <comment ref="B19" authorId="0" shapeId="0" xr:uid="{C506EBB3-F380-4AAC-B884-3DB437FE87B0}">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Pri vrstici 18 in 19 dodaj polje za PRILOGO </t>
      </text>
    </comment>
  </commentList>
</comments>
</file>

<file path=xl/sharedStrings.xml><?xml version="1.0" encoding="utf-8"?>
<sst xmlns="http://schemas.openxmlformats.org/spreadsheetml/2006/main" count="2684" uniqueCount="882">
  <si>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</si>
  <si>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</si>
  <si>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</si>
  <si>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</si>
  <si>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</si>
  <si>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</si>
  <si>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</si>
  <si>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</si>
  <si>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</si>
  <si>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</si>
  <si>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</si>
  <si>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</si>
  <si>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</si>
  <si>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</si>
  <si>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in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(vrstica 23).
Pozorni bodite, da izpolnite tudi podatek o stanju dolgoročnih in kratkoročnih finančnih obveznosti v letu pred oddajo vloge na javni razpis (celica H26).</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</si>
  <si>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</si>
  <si>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</si>
  <si>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</si>
  <si>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Istočano vnesite znesek delno ali v celoti v minus za vračilo nepovratnih sredstev v istem letu (npr. vračilo SRRS -10.000 €, lastna sredstva, ... v letu X).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</si>
  <si>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</si>
  <si>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FINANČNA KONSTRUKCIJA 2 in pod zavihek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</si>
  <si>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</si>
  <si>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</si>
  <si>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</si>
  <si>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</si>
  <si>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</si>
  <si>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</si>
  <si>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</si>
  <si>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</si>
  <si>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</si>
  <si>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</si>
  <si>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</si>
  <si>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</si>
  <si>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</si>
  <si>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</si>
  <si>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</si>
  <si>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</si>
  <si>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</si>
  <si>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</si>
  <si>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</si>
  <si>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</si>
  <si>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</si>
  <si>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</si>
  <si>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</si>
  <si>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</si>
  <si>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</si>
  <si>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</si>
  <si>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</si>
  <si>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</si>
  <si>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</si>
  <si>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</si>
  <si>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</si>
  <si>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</si>
  <si>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</si>
  <si>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</si>
  <si>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</si>
  <si>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</si>
  <si>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</si>
  <si>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</si>
  <si>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</si>
  <si>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</si>
  <si>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</si>
  <si>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</si>
  <si>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Priloženo dokazilo</t>
  </si>
  <si>
    <t>Predstavitev tehnologije in opreme (mehanizacija/oprema, zgradbe, zemljišča, stalež živali, ...) ter tehnološkega procesa</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</si>
  <si>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</si>
  <si>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</si>
  <si>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</si>
  <si>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</si>
  <si>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</si>
  <si>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</si>
  <si>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</si>
  <si>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</si>
  <si>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</si>
  <si>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</si>
  <si>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</si>
  <si>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r>
      <rPr>
        <b/>
        <sz val="10"/>
        <color theme="2" tint="-0.89999084444715716"/>
        <rFont val="Arial"/>
        <family val="2"/>
        <charset val="238"/>
      </rPr>
      <t>Utemeljitev izbranega cilja projekta s pojasnilom glede začetnega in končnega stanja</t>
    </r>
    <r>
      <rPr>
        <sz val="10"/>
        <color theme="2" tint="-0.89999084444715716"/>
        <rFont val="Arial"/>
        <family val="2"/>
        <charset val="238"/>
      </rPr>
      <t xml:space="preserve"> (utemeljite, računsko prikažite - kjer je to možno (zmanjšanje porabe sredstev za varstvo rastlin, fosilnih goriv, mineralnih gnojil, porabe vode, porabe energije, porabe energije na enoto proizvoda, emisij TGP pri kmetijski proizvodnji in povečanje deleža OVE v skupni rabi energije itd.) in priložite morebitna dokazila).</t>
    </r>
  </si>
  <si>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</si>
  <si>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</si>
  <si>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</si>
  <si>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</si>
  <si>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</si>
  <si>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</si>
  <si>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</si>
  <si>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</si>
  <si>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</si>
  <si>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</si>
  <si>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</si>
  <si>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</si>
  <si>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</si>
  <si>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</si>
  <si>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</si>
  <si>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</si>
  <si>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</si>
  <si>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</si>
  <si>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</si>
  <si>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</si>
  <si>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</si>
  <si>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</si>
  <si>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</si>
  <si>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</si>
  <si>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</si>
  <si>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</si>
  <si>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</si>
  <si>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</si>
  <si>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</si>
  <si>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</si>
  <si>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</si>
  <si>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</si>
  <si>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</si>
  <si>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</si>
  <si>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</si>
  <si>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</si>
  <si>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</si>
  <si>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</si>
  <si>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</si>
  <si>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</si>
  <si>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</si>
  <si>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</si>
  <si>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</si>
  <si>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</si>
  <si>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</si>
  <si>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</si>
  <si>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</si>
  <si>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</si>
  <si>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</si>
  <si>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</si>
  <si>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</si>
  <si>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</si>
  <si>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</si>
  <si>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</si>
  <si>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</si>
  <si>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</si>
  <si>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</si>
  <si>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</si>
  <si>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</si>
  <si>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</si>
  <si>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</si>
  <si>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</si>
  <si>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</si>
  <si>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</si>
  <si>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</si>
  <si>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</si>
  <si>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</si>
  <si>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</si>
  <si>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</si>
  <si>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</si>
  <si>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</si>
  <si>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</si>
  <si>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</si>
  <si>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</si>
  <si>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</si>
  <si>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</si>
  <si>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</si>
  <si>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</si>
  <si>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</si>
  <si>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</si>
  <si>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</si>
  <si>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</si>
  <si>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</si>
  <si>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</si>
  <si>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</si>
  <si>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</si>
  <si>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</si>
  <si>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</si>
  <si>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</si>
  <si>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</si>
  <si>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</si>
  <si>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</si>
  <si>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</si>
  <si>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</si>
  <si>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Obrestna mera</t>
  </si>
  <si>
    <r>
      <t xml:space="preserve">Namen kredita
</t>
    </r>
    <r>
      <rPr>
        <sz val="10"/>
        <color theme="2" tint="-0.89999084444715716"/>
        <rFont val="Arial"/>
        <family val="2"/>
        <charset val="238"/>
      </rPr>
      <t>(npr. dolgoročni za investicijo, kratkoročni za obratna sredstva, ...)</t>
    </r>
  </si>
  <si>
    <r>
      <t xml:space="preserve">Zavarovanje
</t>
    </r>
    <r>
      <rPr>
        <sz val="10"/>
        <color theme="2" tint="-0.89999084444715716"/>
        <rFont val="Arial"/>
        <family val="2"/>
        <charset val="238"/>
      </rPr>
      <t>(npr. hipoteka, menice, poroštvo, ...)</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</si>
  <si>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</si>
  <si>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</si>
  <si>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</si>
  <si>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</si>
  <si>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</si>
  <si>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</si>
  <si>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</si>
  <si>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</si>
  <si>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</si>
  <si>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</si>
  <si>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</si>
  <si>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</si>
  <si>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finančnih obveznosti</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</si>
  <si>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</si>
  <si>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</si>
  <si>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</si>
  <si>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</si>
  <si>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</si>
  <si>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</si>
  <si>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</si>
  <si>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</si>
  <si>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</si>
  <si>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</si>
  <si>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</si>
  <si>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</si>
  <si>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</si>
  <si>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</si>
  <si>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</si>
  <si>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</si>
  <si>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</si>
  <si>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</si>
  <si>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</si>
  <si>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</si>
  <si>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</si>
  <si>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</si>
  <si>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</si>
  <si>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</si>
  <si>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</si>
  <si>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</si>
  <si>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</si>
  <si>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</si>
  <si>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</si>
  <si>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</si>
  <si>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</si>
  <si>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</si>
  <si>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</si>
  <si>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</si>
  <si>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</si>
  <si>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</si>
  <si>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</si>
  <si>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</si>
  <si>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</si>
  <si>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</si>
  <si>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</si>
  <si>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</si>
  <si>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</si>
  <si>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</si>
  <si>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</si>
  <si>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</si>
  <si>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</si>
  <si>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</si>
  <si>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</si>
  <si>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</si>
  <si>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</si>
  <si>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</si>
  <si>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</si>
  <si>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</si>
  <si>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</si>
  <si>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</si>
  <si>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</si>
  <si>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</si>
  <si>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</si>
  <si>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</si>
  <si>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</si>
  <si>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</si>
  <si>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</si>
  <si>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</si>
  <si>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</si>
  <si>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</si>
  <si>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</si>
  <si>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</si>
  <si>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</si>
  <si>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</si>
  <si>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</si>
  <si>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</si>
  <si>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</si>
  <si>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</si>
  <si>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</si>
  <si>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</si>
  <si>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</si>
  <si>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</si>
  <si>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</si>
  <si>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</si>
  <si>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</si>
  <si>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</si>
  <si>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</si>
  <si>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</si>
  <si>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</si>
  <si>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</si>
  <si>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</si>
  <si>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</si>
  <si>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</si>
  <si>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</si>
  <si>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</si>
  <si>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</si>
  <si>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</si>
  <si>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</si>
  <si>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</si>
  <si>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</si>
  <si>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</si>
  <si>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</si>
  <si>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</si>
  <si>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</si>
  <si>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</si>
  <si>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</si>
  <si>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</si>
  <si>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</si>
  <si>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</si>
  <si>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</si>
  <si>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</si>
  <si>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</si>
  <si>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</si>
  <si>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</si>
  <si>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</si>
  <si>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</si>
  <si>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</si>
  <si>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</si>
  <si>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</si>
  <si>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</si>
  <si>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</si>
  <si>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</si>
  <si>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</si>
  <si>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</si>
  <si>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</si>
  <si>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</si>
  <si>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</si>
  <si>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</si>
  <si>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</si>
  <si>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</si>
  <si>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</si>
  <si>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</si>
  <si>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</si>
  <si>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</si>
  <si>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</si>
  <si>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</si>
  <si>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</si>
  <si>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</si>
  <si>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</si>
  <si>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</si>
  <si>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</si>
  <si>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</si>
  <si>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</si>
  <si>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</si>
  <si>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</si>
  <si>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</si>
  <si>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</si>
  <si>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</si>
  <si>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</si>
  <si>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</si>
  <si>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</si>
  <si>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</si>
  <si>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</si>
  <si>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</si>
  <si>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</si>
  <si>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</si>
  <si>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</si>
  <si>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</si>
  <si>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</si>
  <si>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</si>
  <si>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</si>
  <si>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</si>
  <si>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</si>
  <si>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</si>
  <si>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</si>
  <si>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</si>
  <si>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</si>
  <si>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</si>
  <si>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</si>
  <si>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</si>
  <si>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</si>
  <si>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</si>
  <si>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</si>
  <si>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</si>
  <si>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</si>
  <si>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</si>
  <si>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</si>
  <si>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</si>
  <si>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</si>
  <si>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</si>
  <si>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</si>
  <si>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</si>
  <si>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</si>
  <si>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</si>
  <si>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</si>
  <si>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</si>
  <si>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</si>
  <si>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</si>
  <si>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</si>
  <si>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</si>
  <si>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</si>
  <si>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</si>
  <si>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</si>
  <si>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</si>
  <si>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</si>
  <si>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</si>
  <si>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</si>
  <si>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</si>
  <si>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</si>
  <si>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</si>
  <si>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</si>
  <si>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</si>
  <si>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</si>
  <si>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</si>
  <si>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</si>
  <si>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</si>
  <si>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</si>
  <si>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</si>
  <si>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</si>
  <si>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</si>
  <si>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</si>
  <si>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</si>
  <si>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</si>
  <si>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</si>
  <si>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</si>
  <si>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</si>
  <si>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</si>
  <si>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</si>
  <si>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</si>
  <si>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</si>
  <si>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</si>
  <si>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</si>
  <si>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</si>
  <si>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</si>
  <si>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</si>
  <si>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</si>
  <si>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</si>
  <si>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</si>
  <si>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</si>
  <si>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</si>
  <si>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</si>
  <si>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</si>
  <si>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</si>
  <si>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</si>
  <si>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</si>
  <si>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</si>
  <si>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</si>
  <si>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</si>
  <si>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</si>
  <si>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</si>
  <si>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</si>
  <si>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</si>
  <si>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</si>
  <si>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</si>
  <si>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</si>
  <si>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</si>
  <si>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</si>
  <si>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</si>
  <si>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</si>
  <si>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</si>
  <si>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</si>
  <si>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</si>
  <si>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</si>
  <si>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</si>
  <si>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</si>
  <si>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</si>
  <si>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</si>
  <si>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</si>
  <si>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</si>
  <si>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</si>
  <si>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</si>
  <si>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</si>
  <si>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</si>
  <si>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</si>
  <si>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</si>
  <si>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</si>
  <si>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</si>
  <si>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</si>
  <si>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</si>
  <si>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</si>
  <si>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</si>
  <si>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</si>
  <si>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</si>
  <si>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</si>
  <si>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</si>
  <si>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</si>
  <si>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</si>
  <si>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</si>
  <si>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</si>
  <si>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</si>
  <si>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</si>
  <si>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</si>
  <si>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</si>
  <si>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</si>
  <si>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</si>
  <si>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</si>
  <si>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</si>
  <si>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</si>
  <si>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</si>
  <si>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</si>
  <si>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</si>
  <si>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</si>
  <si>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</si>
  <si>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</si>
  <si>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</si>
  <si>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</si>
  <si>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</si>
  <si>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</si>
  <si>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</si>
  <si>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</si>
  <si>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</si>
  <si>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</si>
  <si>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</si>
  <si>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</si>
  <si>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</si>
  <si>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</si>
  <si>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</si>
  <si>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</si>
  <si>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</si>
  <si>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</si>
  <si>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</si>
  <si>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</si>
  <si>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</si>
  <si>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</si>
  <si>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</si>
  <si>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</si>
  <si>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</si>
  <si>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</si>
  <si>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</si>
  <si>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</si>
  <si>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</si>
  <si>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</si>
  <si>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</si>
  <si>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</si>
  <si>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</si>
  <si>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</si>
  <si>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</si>
  <si>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</si>
  <si>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</si>
  <si>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</si>
  <si>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</si>
  <si>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</si>
  <si>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</si>
  <si>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</si>
  <si>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</si>
  <si>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</si>
  <si>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</si>
  <si>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</si>
  <si>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</si>
  <si>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</si>
  <si>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</si>
  <si>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</si>
  <si>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</si>
  <si>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</si>
  <si>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</si>
  <si>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</si>
  <si>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</si>
  <si>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</si>
  <si>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</si>
  <si>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</si>
  <si>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</si>
  <si>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</si>
  <si>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</si>
  <si>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</si>
  <si>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</si>
  <si>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</si>
  <si>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</si>
  <si>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</si>
  <si>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</si>
  <si>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</si>
  <si>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</si>
  <si>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</si>
  <si>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</si>
  <si>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</si>
  <si>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</si>
  <si>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</si>
  <si>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</si>
  <si>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</si>
  <si>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</si>
  <si>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</si>
  <si>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</si>
  <si>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</si>
  <si>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</si>
  <si>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</si>
  <si>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</si>
  <si>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</si>
  <si>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</si>
  <si>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</si>
  <si>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</si>
  <si>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</si>
  <si>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</si>
  <si>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</si>
  <si>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</si>
  <si>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</si>
  <si>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</si>
  <si>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</si>
  <si>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</si>
  <si>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</si>
  <si>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</si>
  <si>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</si>
  <si>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</si>
  <si>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</si>
  <si>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</si>
  <si>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</si>
  <si>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</si>
  <si>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</si>
  <si>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</si>
  <si>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</si>
  <si>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</si>
  <si>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</si>
  <si>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</si>
  <si>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</si>
  <si>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</si>
  <si>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</si>
  <si>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</si>
  <si>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</si>
  <si>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</si>
  <si>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</si>
  <si>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</si>
  <si>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</si>
  <si>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</si>
  <si>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</si>
  <si>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</si>
  <si>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</si>
  <si>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</si>
  <si>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</si>
  <si>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</si>
  <si>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</si>
  <si>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</si>
  <si>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</si>
  <si>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</si>
  <si>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</si>
  <si>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</si>
  <si>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</si>
  <si>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</si>
  <si>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</si>
  <si>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</si>
  <si>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</si>
  <si>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</si>
  <si>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</si>
  <si>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</si>
  <si>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</si>
  <si>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</si>
  <si>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</si>
  <si>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</si>
  <si>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</si>
  <si>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</si>
  <si>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</si>
  <si>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</si>
  <si>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</si>
  <si>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</si>
  <si>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</si>
  <si>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</si>
  <si>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</si>
  <si>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</si>
  <si>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</si>
  <si>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</si>
  <si>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</si>
  <si>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</si>
  <si>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</si>
  <si>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</si>
  <si>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</si>
  <si>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</si>
  <si>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</si>
  <si>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</si>
  <si>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</si>
  <si>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</si>
  <si>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</si>
  <si>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</si>
  <si>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</si>
  <si>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</si>
  <si>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</si>
  <si>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</si>
  <si>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</si>
  <si>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</si>
  <si>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</si>
  <si>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</si>
  <si>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</si>
  <si>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</si>
  <si>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</si>
  <si>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</si>
  <si>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</si>
  <si>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</si>
  <si>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</si>
  <si>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</si>
  <si>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</si>
  <si>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</si>
  <si>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</si>
  <si>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</si>
  <si>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</si>
  <si>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</si>
  <si>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</si>
  <si>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</si>
  <si>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</si>
  <si>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</si>
  <si>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</si>
  <si>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</si>
  <si>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</si>
  <si>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</si>
  <si>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</si>
  <si>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</si>
  <si>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</si>
  <si>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</si>
  <si>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</si>
  <si>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</si>
  <si>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</si>
  <si>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</si>
  <si>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</si>
  <si>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</si>
  <si>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</si>
  <si>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</si>
  <si>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</si>
  <si>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</si>
  <si>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</si>
  <si>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</si>
  <si>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</si>
  <si>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</si>
  <si>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</si>
  <si>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</si>
  <si>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</si>
  <si>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</si>
  <si>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</si>
  <si>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</si>
  <si>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</si>
  <si>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</si>
  <si>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</si>
  <si>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</si>
  <si>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</si>
  <si>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</si>
  <si>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</si>
  <si>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</si>
  <si>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</si>
  <si>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</si>
  <si>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</si>
  <si>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</si>
  <si>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</si>
  <si>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</si>
  <si>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</si>
  <si>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</si>
  <si>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</si>
  <si>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</si>
  <si>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</si>
  <si>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</si>
  <si>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</si>
  <si>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</si>
  <si>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</si>
  <si>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</si>
  <si>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</si>
  <si>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</si>
  <si>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</si>
  <si>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</si>
  <si>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</si>
  <si>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</si>
  <si>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</si>
  <si>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</si>
  <si>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</si>
  <si>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</si>
  <si>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</si>
  <si>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</si>
  <si>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</si>
  <si>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</si>
  <si>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</si>
  <si>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</si>
  <si>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</si>
  <si>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</si>
  <si>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</si>
  <si>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</si>
  <si>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</si>
  <si>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</si>
  <si>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</si>
  <si>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</si>
  <si>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</si>
  <si>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</si>
  <si>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</si>
  <si>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</si>
  <si>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</si>
  <si>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</si>
  <si>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</si>
  <si>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</si>
  <si>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</si>
  <si>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</si>
  <si>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</si>
  <si>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</si>
  <si>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</si>
  <si>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</si>
  <si>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</si>
  <si>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</si>
  <si>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</si>
  <si>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</si>
  <si>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</si>
  <si>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</si>
  <si>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</si>
  <si>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</si>
  <si>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</si>
  <si>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</si>
  <si>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</si>
  <si>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</si>
  <si>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</si>
  <si>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</si>
  <si>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</si>
  <si>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</si>
  <si>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</si>
  <si>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</si>
  <si>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</si>
  <si>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</si>
  <si>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</si>
  <si>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</si>
  <si>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</si>
  <si>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</si>
  <si>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</si>
  <si>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</si>
  <si>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</si>
  <si>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</si>
  <si>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</si>
  <si>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</si>
  <si>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</si>
  <si>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</si>
  <si>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</si>
  <si>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</si>
  <si>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</si>
  <si>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</si>
  <si>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</si>
  <si>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</si>
  <si>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</si>
  <si>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</si>
  <si>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</si>
  <si>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</si>
  <si>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</si>
  <si>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</si>
  <si>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</si>
  <si>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</si>
  <si>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</si>
  <si>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</si>
  <si>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</si>
  <si>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</si>
  <si>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</si>
  <si>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</si>
  <si>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</si>
  <si>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</si>
  <si>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</si>
  <si>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</si>
  <si>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</si>
  <si>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</si>
  <si>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</si>
  <si>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</si>
  <si>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</si>
  <si>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</si>
  <si>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</si>
  <si>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</si>
  <si>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</si>
  <si>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</si>
  <si>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</si>
  <si>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</si>
  <si>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</si>
  <si>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</si>
  <si>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</si>
  <si>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</si>
  <si>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</si>
  <si>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</si>
  <si>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</si>
  <si>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</si>
  <si>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</si>
  <si>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</si>
  <si>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</si>
  <si>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</si>
  <si>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</si>
  <si>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</si>
  <si>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</si>
  <si>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</si>
  <si>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</si>
  <si>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</si>
  <si>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</si>
  <si>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</si>
  <si>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</si>
  <si>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</si>
  <si>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</si>
  <si>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</si>
  <si>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</si>
  <si>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</si>
  <si>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</si>
  <si>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</si>
  <si>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</si>
  <si>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</si>
  <si>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</si>
  <si>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</si>
  <si>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</si>
  <si>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</si>
  <si>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</si>
  <si>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</si>
  <si>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</si>
  <si>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</si>
  <si>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</si>
  <si>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</si>
  <si>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</si>
  <si>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</si>
  <si>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</si>
  <si>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</si>
  <si>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</si>
  <si>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</si>
  <si>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</si>
  <si>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Dodana vrednost</t>
  </si>
  <si>
    <t>Dodana vrednost na zaposlenega</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</si>
  <si>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</si>
  <si>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plan prodaje ter oblike tržnega komuniciranja</t>
  </si>
  <si>
    <t>Predstavitev delovne sile - vodstva in zaposlenih, obstoječe in predvideno zaposlovanje oseb, s podatkom ali se bo po zaključku projekta ustvarilo novo delovno mesto oz. zaposlitev</t>
  </si>
  <si>
    <t>Shema državne pomoči - izpolni SRRS, v kolikor ne izpolni vlagatelj</t>
  </si>
  <si>
    <t>Opis  projekta -na kratko opišite svoj projekt: navedite, ali gre za kmetijski ali nekmetijski proizvod, opišite cilj projekta, problem, rešitev, ključne aktivnosti, ciljno skupino ter pričakovane rezultate.</t>
  </si>
  <si>
    <t>Število zaposlenih po delovnih urah</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</si>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</sst>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5"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sz val="10"/>
      <name val="Arial"/>
      <family val="2"/>
      <charset val="238"/>
    </font>
    <font>
      <b/>
      <u/>
      <sz val="14"/>
      <color theme="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style="thin">
        <color rgb="FFB2B2B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rgb="FFB2B2B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3" xfId="3" applyNumberFormat="1" applyFont="1" applyBorder="1" applyAlignment="1" applyProtection="1">
      <alignment horizontal="left"/>
      <protection locked="0"/>
    </xf>
    <xf numFmtId="164" fontId="29" fillId="6" borderId="13" xfId="3" applyNumberFormat="1" applyFont="1" applyBorder="1" applyAlignment="1" applyProtection="1">
      <alignment horizontal="left"/>
      <protection locked="0"/>
    </xf>
    <xf numFmtId="14" fontId="29" fillId="6" borderId="13"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64" fontId="29" fillId="6" borderId="49" xfId="3" applyNumberFormat="1" applyFont="1" applyBorder="1" applyAlignment="1" applyProtection="1">
      <alignment horizontal="left"/>
      <protection locked="0"/>
    </xf>
    <xf numFmtId="14" fontId="29" fillId="6" borderId="49" xfId="3" applyNumberFormat="1" applyFont="1" applyBorder="1" applyAlignment="1" applyProtection="1">
      <alignment horizontal="left"/>
      <protection locked="0"/>
    </xf>
    <xf numFmtId="14" fontId="29" fillId="6" borderId="49" xfId="3" applyNumberFormat="1" applyFont="1" applyBorder="1" applyAlignment="1" applyProtection="1">
      <alignment horizontal="center"/>
      <protection locked="0"/>
    </xf>
    <xf numFmtId="164" fontId="30" fillId="3" borderId="51" xfId="3" applyNumberFormat="1" applyFont="1" applyFill="1" applyBorder="1" applyAlignment="1" applyProtection="1"/>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1"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2"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4" xfId="3" applyNumberFormat="1" applyFont="1" applyBorder="1" applyAlignment="1" applyProtection="1">
      <alignment horizontal="center"/>
      <protection locked="0"/>
    </xf>
    <xf numFmtId="14" fontId="29" fillId="6" borderId="71" xfId="3" applyNumberFormat="1" applyFont="1" applyBorder="1" applyAlignment="1" applyProtection="1">
      <alignment horizontal="center"/>
      <protection locked="0"/>
    </xf>
    <xf numFmtId="164" fontId="29" fillId="6" borderId="71" xfId="3" applyNumberFormat="1" applyFont="1" applyBorder="1" applyAlignment="1" applyProtection="1">
      <alignment horizontal="right"/>
      <protection locked="0"/>
    </xf>
    <xf numFmtId="164" fontId="29" fillId="6" borderId="71" xfId="3" applyNumberFormat="1" applyFont="1" applyBorder="1" applyAlignment="1" applyProtection="1">
      <protection locked="0"/>
    </xf>
    <xf numFmtId="164" fontId="29" fillId="6" borderId="71" xfId="3" applyNumberFormat="1" applyFont="1" applyBorder="1" applyAlignment="1" applyProtection="1">
      <alignment horizontal="center"/>
      <protection locked="0"/>
    </xf>
    <xf numFmtId="164" fontId="29" fillId="6" borderId="85"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5"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5"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5"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0" fontId="30" fillId="3" borderId="31" xfId="4" applyFont="1" applyFill="1" applyBorder="1" applyAlignment="1">
      <alignment vertical="center" wrapText="1"/>
    </xf>
    <xf numFmtId="0" fontId="30" fillId="3" borderId="0" xfId="4" applyFont="1" applyFill="1" applyAlignment="1">
      <alignment vertical="center" wrapText="1"/>
    </xf>
    <xf numFmtId="14" fontId="30" fillId="3" borderId="1" xfId="4" applyNumberFormat="1" applyFont="1" applyFill="1" applyBorder="1" applyAlignment="1">
      <alignment horizontal="center" vertical="center" wrapText="1"/>
    </xf>
    <xf numFmtId="169" fontId="30" fillId="11" borderId="67" xfId="0" applyNumberFormat="1" applyFont="1" applyFill="1" applyBorder="1" applyAlignment="1">
      <alignment horizontal="right" wrapText="1"/>
    </xf>
    <xf numFmtId="169" fontId="30" fillId="11" borderId="67" xfId="0" applyNumberFormat="1" applyFont="1" applyFill="1" applyBorder="1" applyAlignment="1">
      <alignment horizontal="center" wrapText="1"/>
    </xf>
    <xf numFmtId="169" fontId="30" fillId="11" borderId="67" xfId="0" applyNumberFormat="1" applyFont="1" applyFill="1" applyBorder="1" applyAlignment="1">
      <alignment horizontal="center" vertical="center" wrapText="1"/>
    </xf>
    <xf numFmtId="169" fontId="30" fillId="11" borderId="87" xfId="0" applyNumberFormat="1" applyFont="1" applyFill="1" applyBorder="1" applyAlignment="1">
      <alignment horizontal="right" wrapText="1"/>
    </xf>
    <xf numFmtId="9" fontId="30" fillId="11" borderId="89"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0" fontId="29" fillId="6" borderId="13" xfId="2" applyNumberFormat="1" applyFont="1" applyFill="1" applyBorder="1" applyAlignment="1" applyProtection="1">
      <alignment horizontal="center"/>
      <protection locked="0"/>
    </xf>
    <xf numFmtId="10" fontId="29" fillId="6" borderId="49" xfId="2" applyNumberFormat="1" applyFont="1" applyFill="1" applyBorder="1" applyAlignment="1" applyProtection="1">
      <alignment horizontal="center"/>
      <protection locked="0"/>
    </xf>
    <xf numFmtId="166" fontId="29" fillId="6" borderId="62" xfId="3" applyNumberFormat="1" applyFont="1" applyBorder="1" applyAlignment="1" applyProtection="1">
      <protection locked="0"/>
    </xf>
    <xf numFmtId="166" fontId="29" fillId="3" borderId="61"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5"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7"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5"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5"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7"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8" xfId="3" applyNumberFormat="1" applyFont="1" applyBorder="1" applyAlignment="1" applyProtection="1">
      <protection locked="0"/>
    </xf>
    <xf numFmtId="172" fontId="6" fillId="6" borderId="99"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6" xfId="3" applyNumberFormat="1" applyFont="1" applyFill="1" applyBorder="1" applyAlignment="1" applyProtection="1">
      <alignment horizontal="center"/>
    </xf>
    <xf numFmtId="166" fontId="6" fillId="3" borderId="100"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20" xfId="3" applyNumberFormat="1" applyFont="1" applyBorder="1" applyAlignment="1" applyProtection="1">
      <alignment horizontal="center"/>
      <protection locked="0"/>
    </xf>
    <xf numFmtId="166" fontId="29" fillId="6" borderId="120" xfId="3" applyNumberFormat="1" applyFont="1" applyBorder="1" applyAlignment="1" applyProtection="1">
      <protection locked="0"/>
    </xf>
    <xf numFmtId="166" fontId="29" fillId="6" borderId="121"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2" xfId="3" applyNumberFormat="1" applyFont="1" applyBorder="1" applyAlignment="1" applyProtection="1">
      <alignment horizontal="center"/>
      <protection locked="0"/>
    </xf>
    <xf numFmtId="0" fontId="30" fillId="3" borderId="123" xfId="4" applyFont="1" applyFill="1" applyBorder="1" applyAlignment="1">
      <alignment vertical="center" wrapText="1"/>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8"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5" xfId="4" applyFont="1" applyFill="1" applyBorder="1" applyAlignment="1">
      <alignment horizontal="center" wrapText="1"/>
    </xf>
    <xf numFmtId="0" fontId="8" fillId="3" borderId="55" xfId="4" applyFont="1" applyFill="1" applyBorder="1" applyAlignment="1">
      <alignment wrapText="1"/>
    </xf>
    <xf numFmtId="172" fontId="7" fillId="3" borderId="55"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2"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0" fontId="29" fillId="3" borderId="34" xfId="0" applyFont="1" applyFill="1" applyBorder="1"/>
    <xf numFmtId="166" fontId="29" fillId="3" borderId="47" xfId="0" applyNumberFormat="1" applyFont="1" applyFill="1" applyBorder="1"/>
    <xf numFmtId="166" fontId="29" fillId="3" borderId="63"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4" xfId="0" applyFont="1" applyFill="1" applyBorder="1" applyAlignment="1">
      <alignment horizontal="left"/>
    </xf>
    <xf numFmtId="0" fontId="8" fillId="17" borderId="124" xfId="4" applyFont="1" applyFill="1" applyBorder="1" applyAlignment="1">
      <alignment wrapText="1"/>
    </xf>
    <xf numFmtId="0" fontId="8" fillId="17" borderId="124" xfId="4" applyFont="1" applyFill="1" applyBorder="1" applyAlignment="1">
      <alignment horizontal="center" wrapText="1"/>
    </xf>
    <xf numFmtId="0" fontId="8" fillId="17" borderId="127" xfId="4" applyFont="1" applyFill="1" applyBorder="1" applyAlignment="1">
      <alignment wrapText="1"/>
    </xf>
    <xf numFmtId="9" fontId="8" fillId="17" borderId="127" xfId="2" applyFont="1" applyFill="1" applyBorder="1" applyAlignment="1" applyProtection="1">
      <alignment horizontal="center"/>
    </xf>
    <xf numFmtId="0" fontId="6" fillId="18" borderId="125" xfId="4" applyFont="1" applyFill="1" applyBorder="1" applyAlignment="1">
      <alignment wrapText="1"/>
    </xf>
    <xf numFmtId="9" fontId="6" fillId="18" borderId="125" xfId="2" applyFont="1" applyFill="1" applyBorder="1" applyAlignment="1" applyProtection="1">
      <alignment horizontal="center"/>
    </xf>
    <xf numFmtId="0" fontId="6" fillId="18" borderId="128" xfId="4" applyFont="1" applyFill="1" applyBorder="1" applyAlignment="1">
      <alignment wrapText="1"/>
    </xf>
    <xf numFmtId="9" fontId="6" fillId="18" borderId="128" xfId="2" applyFont="1" applyFill="1" applyBorder="1" applyAlignment="1" applyProtection="1">
      <alignment horizontal="center"/>
    </xf>
    <xf numFmtId="0" fontId="6" fillId="18" borderId="124" xfId="4" applyFont="1" applyFill="1" applyBorder="1" applyAlignment="1">
      <alignment wrapText="1"/>
    </xf>
    <xf numFmtId="9" fontId="6" fillId="18" borderId="124" xfId="2" applyFont="1" applyFill="1" applyBorder="1" applyAlignment="1" applyProtection="1">
      <alignment horizontal="center"/>
    </xf>
    <xf numFmtId="0" fontId="7" fillId="18" borderId="129" xfId="0" applyFont="1" applyFill="1" applyBorder="1"/>
    <xf numFmtId="0" fontId="6" fillId="18" borderId="129" xfId="0" applyFont="1" applyFill="1" applyBorder="1"/>
    <xf numFmtId="0" fontId="7" fillId="18" borderId="124" xfId="0" applyFont="1" applyFill="1" applyBorder="1" applyAlignment="1">
      <alignment vertical="center" wrapText="1"/>
    </xf>
    <xf numFmtId="0" fontId="8" fillId="16" borderId="126" xfId="4" applyFont="1" applyFill="1" applyBorder="1" applyAlignment="1">
      <alignment wrapText="1"/>
    </xf>
    <xf numFmtId="9" fontId="8" fillId="16" borderId="126" xfId="2" applyFont="1" applyFill="1" applyBorder="1" applyAlignment="1" applyProtection="1">
      <alignment horizontal="center"/>
    </xf>
    <xf numFmtId="0" fontId="8" fillId="16" borderId="127" xfId="4" applyFont="1" applyFill="1" applyBorder="1" applyAlignment="1">
      <alignment wrapText="1"/>
    </xf>
    <xf numFmtId="9" fontId="8" fillId="16" borderId="127"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6" xfId="1" applyNumberFormat="1" applyFont="1" applyFill="1" applyBorder="1" applyAlignment="1" applyProtection="1"/>
    <xf numFmtId="166" fontId="8" fillId="16" borderId="126" xfId="3" applyNumberFormat="1" applyFont="1" applyFill="1" applyBorder="1" applyAlignment="1" applyProtection="1"/>
    <xf numFmtId="166" fontId="8" fillId="18" borderId="125" xfId="1" applyNumberFormat="1" applyFont="1" applyFill="1" applyBorder="1" applyAlignment="1" applyProtection="1"/>
    <xf numFmtId="166" fontId="6" fillId="6" borderId="125" xfId="3" applyNumberFormat="1" applyFont="1" applyBorder="1" applyAlignment="1" applyProtection="1">
      <protection locked="0"/>
    </xf>
    <xf numFmtId="166" fontId="8" fillId="18" borderId="128" xfId="1" applyNumberFormat="1" applyFont="1" applyFill="1" applyBorder="1" applyAlignment="1" applyProtection="1"/>
    <xf numFmtId="166" fontId="6" fillId="6" borderId="128" xfId="3" applyNumberFormat="1" applyFont="1" applyBorder="1" applyAlignment="1" applyProtection="1">
      <protection locked="0"/>
    </xf>
    <xf numFmtId="166" fontId="8" fillId="16" borderId="127" xfId="1" applyNumberFormat="1" applyFont="1" applyFill="1" applyBorder="1" applyAlignment="1" applyProtection="1"/>
    <xf numFmtId="166" fontId="8" fillId="16" borderId="127" xfId="3" applyNumberFormat="1" applyFont="1" applyFill="1" applyBorder="1" applyAlignment="1" applyProtection="1"/>
    <xf numFmtId="166" fontId="6" fillId="6" borderId="124" xfId="3" applyNumberFormat="1" applyFont="1" applyBorder="1" applyAlignment="1" applyProtection="1">
      <protection locked="0"/>
    </xf>
    <xf numFmtId="166" fontId="8" fillId="17" borderId="127" xfId="1" applyNumberFormat="1" applyFont="1" applyFill="1" applyBorder="1" applyAlignment="1" applyProtection="1"/>
    <xf numFmtId="166" fontId="8" fillId="17" borderId="127" xfId="3" applyNumberFormat="1" applyFont="1" applyFill="1" applyBorder="1" applyAlignment="1" applyProtection="1"/>
    <xf numFmtId="166" fontId="7" fillId="18" borderId="129" xfId="0" applyNumberFormat="1" applyFont="1" applyFill="1" applyBorder="1"/>
    <xf numFmtId="166" fontId="17" fillId="18" borderId="129" xfId="0" applyNumberFormat="1" applyFont="1" applyFill="1" applyBorder="1" applyAlignment="1">
      <alignment wrapText="1"/>
    </xf>
    <xf numFmtId="0" fontId="8" fillId="16" borderId="131" xfId="4" applyFont="1" applyFill="1" applyBorder="1" applyAlignment="1">
      <alignment horizontal="left" wrapText="1"/>
    </xf>
    <xf numFmtId="0" fontId="6" fillId="18" borderId="130" xfId="4" applyFont="1" applyFill="1" applyBorder="1" applyAlignment="1">
      <alignment horizontal="left" wrapText="1"/>
    </xf>
    <xf numFmtId="0" fontId="10" fillId="3" borderId="98" xfId="0" applyFont="1" applyFill="1" applyBorder="1" applyAlignment="1">
      <alignment vertical="center" wrapText="1"/>
    </xf>
    <xf numFmtId="166" fontId="53" fillId="6" borderId="135" xfId="3" applyNumberFormat="1" applyFont="1" applyBorder="1" applyProtection="1">
      <protection locked="0"/>
    </xf>
    <xf numFmtId="166" fontId="53" fillId="6" borderId="38" xfId="3" applyNumberFormat="1" applyFont="1" applyBorder="1" applyProtection="1">
      <protection locked="0"/>
    </xf>
    <xf numFmtId="2" fontId="10" fillId="3" borderId="136" xfId="3" applyNumberFormat="1" applyFont="1" applyFill="1" applyBorder="1" applyAlignment="1" applyProtection="1"/>
    <xf numFmtId="0" fontId="53" fillId="3" borderId="34" xfId="0" applyFont="1" applyFill="1" applyBorder="1" applyAlignment="1">
      <alignment vertical="center" wrapText="1"/>
    </xf>
    <xf numFmtId="166" fontId="53" fillId="3" borderId="1" xfId="3" applyNumberFormat="1" applyFont="1" applyFill="1" applyBorder="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6" borderId="1" xfId="3" applyNumberFormat="1" applyFont="1" applyBorder="1" applyAlignment="1" applyProtection="1">
      <alignment horizontal="left" vertical="center" wrapText="1"/>
      <protection locked="0"/>
    </xf>
    <xf numFmtId="0" fontId="30" fillId="3" borderId="1" xfId="0" applyFont="1" applyFill="1" applyBorder="1" applyAlignment="1">
      <alignment horizontal="righ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164" fontId="29" fillId="6" borderId="5"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0" fontId="29"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0" xfId="0" applyFont="1" applyFill="1" applyBorder="1" applyAlignment="1">
      <alignment horizontal="center" vertical="center" wrapText="1"/>
    </xf>
    <xf numFmtId="164" fontId="29" fillId="6" borderId="1" xfId="3" applyNumberFormat="1" applyFont="1" applyBorder="1" applyAlignment="1" applyProtection="1">
      <alignment horizontal="left" vertical="top" wrapText="1"/>
      <protection locked="0"/>
    </xf>
    <xf numFmtId="0" fontId="39" fillId="3" borderId="0" xfId="0" applyFont="1" applyFill="1" applyAlignment="1">
      <alignment horizontal="center"/>
    </xf>
    <xf numFmtId="0" fontId="10" fillId="3" borderId="1" xfId="0" applyFont="1" applyFill="1" applyBorder="1" applyAlignment="1">
      <alignment horizontal="left" vertical="center" wrapText="1"/>
    </xf>
    <xf numFmtId="0" fontId="12" fillId="0" borderId="1" xfId="0" applyFont="1" applyBorder="1"/>
    <xf numFmtId="164" fontId="29" fillId="6" borderId="3" xfId="3" applyNumberFormat="1" applyFont="1" applyBorder="1" applyAlignment="1" applyProtection="1">
      <alignment horizontal="left" vertical="center" wrapText="1"/>
      <protection locked="0"/>
    </xf>
    <xf numFmtId="0" fontId="27" fillId="10" borderId="72" xfId="0" applyFont="1" applyFill="1" applyBorder="1" applyAlignment="1">
      <alignment horizontal="center" vertical="center" wrapText="1"/>
    </xf>
    <xf numFmtId="0" fontId="28" fillId="0" borderId="73" xfId="0" applyFont="1" applyBorder="1"/>
    <xf numFmtId="0" fontId="28" fillId="0" borderId="74" xfId="0" applyFont="1" applyBorder="1"/>
    <xf numFmtId="0" fontId="36" fillId="11" borderId="75" xfId="0" applyFont="1" applyFill="1" applyBorder="1" applyAlignment="1">
      <alignment horizontal="center" vertical="center" wrapText="1"/>
    </xf>
    <xf numFmtId="0" fontId="37" fillId="3" borderId="64" xfId="0" applyFont="1" applyFill="1" applyBorder="1"/>
    <xf numFmtId="0" fontId="37" fillId="3" borderId="76" xfId="0" applyFont="1" applyFill="1" applyBorder="1"/>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29" fillId="11" borderId="65" xfId="0" applyFont="1" applyFill="1" applyBorder="1" applyAlignment="1">
      <alignment horizontal="center" vertical="center" wrapText="1"/>
    </xf>
    <xf numFmtId="0" fontId="38" fillId="3" borderId="66" xfId="0" applyFont="1" applyFill="1" applyBorder="1" applyAlignment="1">
      <alignment vertical="center"/>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8" xfId="0" applyFont="1" applyFill="1" applyBorder="1" applyAlignment="1">
      <alignment horizontal="right"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169" fontId="30" fillId="11" borderId="92" xfId="0" applyNumberFormat="1" applyFont="1" applyFill="1" applyBorder="1" applyAlignment="1">
      <alignment horizontal="center" wrapText="1"/>
    </xf>
    <xf numFmtId="0" fontId="29" fillId="11" borderId="78" xfId="0" applyFont="1" applyFill="1" applyBorder="1" applyAlignment="1">
      <alignment horizontal="center" vertical="center" wrapText="1"/>
    </xf>
    <xf numFmtId="0" fontId="38" fillId="3" borderId="80" xfId="0" applyFont="1" applyFill="1" applyBorder="1" applyAlignment="1">
      <alignment vertical="center"/>
    </xf>
    <xf numFmtId="0" fontId="30" fillId="11" borderId="86" xfId="0" applyFont="1" applyFill="1" applyBorder="1" applyAlignment="1">
      <alignment horizontal="right" wrapText="1"/>
    </xf>
    <xf numFmtId="0" fontId="30" fillId="11" borderId="68" xfId="0" applyFont="1" applyFill="1" applyBorder="1" applyAlignment="1">
      <alignment horizontal="right" wrapText="1"/>
    </xf>
    <xf numFmtId="0" fontId="30" fillId="11" borderId="69" xfId="0" applyFont="1" applyFill="1" applyBorder="1" applyAlignment="1">
      <alignment horizontal="right" wrapText="1"/>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4"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164" fontId="29" fillId="3" borderId="3" xfId="3" applyNumberFormat="1" applyFont="1" applyFill="1" applyBorder="1" applyAlignment="1" applyProtection="1">
      <alignment horizontal="left" vertic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4"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2" xfId="3" applyNumberFormat="1" applyFont="1" applyFill="1" applyBorder="1" applyAlignment="1" applyProtection="1">
      <alignment horizontal="center"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42" xfId="0" applyFont="1" applyFill="1" applyBorder="1" applyAlignment="1">
      <alignment horizontal="left" vertical="center" wrapText="1"/>
    </xf>
    <xf numFmtId="0" fontId="30" fillId="3" borderId="34" xfId="0" applyFont="1" applyFill="1" applyBorder="1" applyAlignment="1">
      <alignment horizontal="left" vertical="center" wrapText="1"/>
    </xf>
    <xf numFmtId="0" fontId="30" fillId="3" borderId="5" xfId="4" applyFont="1" applyFill="1" applyBorder="1" applyAlignment="1">
      <alignment horizontal="right" vertical="center" wrapText="1"/>
    </xf>
    <xf numFmtId="0" fontId="30" fillId="3" borderId="3" xfId="4" applyFont="1" applyFill="1" applyBorder="1" applyAlignment="1">
      <alignment horizontal="right" vertical="center" wrapText="1"/>
    </xf>
    <xf numFmtId="0" fontId="30" fillId="3" borderId="2" xfId="4" applyFont="1" applyFill="1" applyBorder="1" applyAlignment="1">
      <alignment horizontal="right" vertical="center" wrapText="1"/>
    </xf>
    <xf numFmtId="0" fontId="30" fillId="3" borderId="5"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0" fillId="3" borderId="2" xfId="0" applyFont="1" applyFill="1" applyBorder="1" applyAlignment="1">
      <alignment horizontal="right"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5"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6" xfId="0" applyFill="1" applyBorder="1" applyAlignment="1">
      <alignment wrapText="1"/>
    </xf>
    <xf numFmtId="0" fontId="8" fillId="3" borderId="30" xfId="4" applyFont="1" applyFill="1" applyBorder="1" applyAlignment="1">
      <alignment horizontal="left" wrapText="1"/>
    </xf>
    <xf numFmtId="0" fontId="8" fillId="3" borderId="52"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5" xfId="3" applyFont="1" applyFill="1" applyBorder="1" applyAlignment="1" applyProtection="1">
      <alignment horizontal="center" wrapText="1"/>
    </xf>
    <xf numFmtId="0" fontId="17" fillId="7" borderId="0" xfId="4" applyFont="1" applyFill="1" applyAlignment="1">
      <alignment horizontal="left" wrapText="1"/>
    </xf>
    <xf numFmtId="0" fontId="9" fillId="6" borderId="124"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7" fillId="7" borderId="0" xfId="4" applyFont="1" applyFill="1" applyAlignment="1">
      <alignment wrapText="1"/>
    </xf>
    <xf numFmtId="0" fontId="11" fillId="4" borderId="132" xfId="4" applyFont="1" applyFill="1" applyBorder="1" applyAlignment="1">
      <alignment horizontal="center" vertical="center" wrapText="1"/>
    </xf>
    <xf numFmtId="0" fontId="52" fillId="18" borderId="133" xfId="0" applyFont="1" applyFill="1" applyBorder="1" applyAlignment="1">
      <alignment horizontal="left" vertical="center" wrapText="1"/>
    </xf>
    <xf numFmtId="0" fontId="52" fillId="18" borderId="134"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09" xfId="3" applyNumberFormat="1" applyFont="1" applyBorder="1" applyAlignment="1" applyProtection="1">
      <alignment horizontal="center"/>
      <protection locked="0"/>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5"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protection locked="0"/>
    </xf>
    <xf numFmtId="0" fontId="13" fillId="3" borderId="1" xfId="0" applyFont="1" applyFill="1" applyBorder="1" applyAlignment="1">
      <alignment horizontal="center"/>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5" xfId="4" applyFont="1" applyFill="1" applyBorder="1" applyAlignment="1">
      <alignment horizontal="center" vertical="center" wrapText="1"/>
    </xf>
    <xf numFmtId="164" fontId="10" fillId="6" borderId="105"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115" xfId="3" applyNumberFormat="1" applyFont="1" applyBorder="1" applyAlignment="1" applyProtection="1">
      <alignment horizontal="center"/>
      <protection locked="0"/>
    </xf>
    <xf numFmtId="166" fontId="10" fillId="6" borderId="94" xfId="3" applyNumberFormat="1" applyFont="1" applyBorder="1" applyAlignment="1" applyProtection="1">
      <alignment horizontal="center"/>
      <protection locked="0"/>
    </xf>
    <xf numFmtId="166" fontId="10" fillId="6" borderId="62"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4"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166" fontId="10" fillId="6" borderId="10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164" fontId="10" fillId="6" borderId="11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4" fontId="10" fillId="6" borderId="112"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5" xfId="4" applyFont="1" applyFill="1" applyBorder="1" applyAlignment="1">
      <alignment horizontal="center" vertical="center" wrapText="1"/>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12" xfId="3" applyNumberFormat="1" applyFont="1" applyBorder="1" applyAlignment="1" applyProtection="1">
      <alignment horizontal="center" wrapText="1"/>
      <protection locked="0"/>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0" fontId="17" fillId="3" borderId="58" xfId="0" applyFont="1" applyFill="1" applyBorder="1" applyAlignment="1">
      <alignment horizontal="center"/>
    </xf>
    <xf numFmtId="0" fontId="17" fillId="3" borderId="59" xfId="0" applyFont="1" applyFill="1" applyBorder="1" applyAlignment="1">
      <alignment horizontal="center"/>
    </xf>
    <xf numFmtId="0" fontId="17" fillId="3" borderId="97" xfId="0" applyFont="1" applyFill="1" applyBorder="1" applyAlignment="1">
      <alignment horizontal="center"/>
    </xf>
    <xf numFmtId="0" fontId="6" fillId="3" borderId="19" xfId="0" applyFont="1" applyFill="1" applyBorder="1" applyAlignment="1">
      <alignment horizontal="left"/>
    </xf>
    <xf numFmtId="0" fontId="6" fillId="3" borderId="3" xfId="0" applyFont="1" applyFill="1" applyBorder="1" applyAlignment="1">
      <alignment horizontal="left"/>
    </xf>
    <xf numFmtId="0" fontId="6" fillId="3" borderId="2" xfId="0" applyFont="1" applyFill="1" applyBorder="1" applyAlignment="1">
      <alignment horizontal="left"/>
    </xf>
    <xf numFmtId="170" fontId="6" fillId="3" borderId="94" xfId="3" applyNumberFormat="1" applyFont="1" applyFill="1" applyBorder="1" applyAlignment="1" applyProtection="1">
      <alignment horizontal="right"/>
    </xf>
    <xf numFmtId="170" fontId="6" fillId="3" borderId="61"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166" fontId="6" fillId="6" borderId="93" xfId="3" applyNumberFormat="1" applyFont="1" applyBorder="1" applyAlignment="1" applyProtection="1">
      <alignment horizontal="right"/>
      <protection locked="0"/>
    </xf>
    <xf numFmtId="166" fontId="6" fillId="6" borderId="96" xfId="3" applyNumberFormat="1" applyFont="1" applyBorder="1" applyAlignment="1" applyProtection="1">
      <alignment horizontal="right"/>
      <protection locked="0"/>
    </xf>
    <xf numFmtId="0" fontId="6" fillId="3" borderId="21" xfId="0" applyFont="1" applyFill="1" applyBorder="1" applyAlignment="1">
      <alignment horizontal="left"/>
    </xf>
    <xf numFmtId="0" fontId="6" fillId="3" borderId="1" xfId="0" applyFont="1" applyFill="1" applyBorder="1" applyAlignment="1">
      <alignment horizontal="left"/>
    </xf>
    <xf numFmtId="166" fontId="6" fillId="6" borderId="94" xfId="3" applyNumberFormat="1" applyFont="1" applyBorder="1" applyAlignment="1" applyProtection="1">
      <alignment horizontal="right"/>
      <protection locked="0"/>
    </xf>
    <xf numFmtId="166" fontId="6" fillId="6" borderId="61" xfId="3" applyNumberFormat="1" applyFont="1" applyBorder="1" applyAlignment="1" applyProtection="1">
      <alignment horizontal="right"/>
      <protection locked="0"/>
    </xf>
    <xf numFmtId="9" fontId="6" fillId="3" borderId="94" xfId="2" applyFont="1" applyFill="1" applyBorder="1" applyAlignment="1" applyProtection="1">
      <alignment horizontal="right"/>
    </xf>
    <xf numFmtId="9" fontId="6" fillId="3" borderId="61" xfId="2" applyFont="1" applyFill="1" applyBorder="1" applyAlignment="1" applyProtection="1">
      <alignment horizontal="right"/>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0" fontId="6" fillId="3" borderId="37" xfId="0" applyFont="1" applyFill="1" applyBorder="1" applyAlignment="1">
      <alignment horizontal="left"/>
    </xf>
    <xf numFmtId="0" fontId="6" fillId="3" borderId="7" xfId="0" applyFont="1" applyFill="1" applyBorder="1" applyAlignment="1">
      <alignment horizontal="left"/>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166" fontId="6" fillId="3" borderId="93" xfId="3" applyNumberFormat="1" applyFont="1" applyFill="1" applyBorder="1" applyAlignment="1" applyProtection="1">
      <alignment horizontal="right"/>
    </xf>
    <xf numFmtId="166" fontId="6" fillId="3" borderId="96" xfId="3" applyNumberFormat="1"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170" fontId="6" fillId="6" borderId="94" xfId="3" applyNumberFormat="1" applyFont="1" applyBorder="1" applyAlignment="1" applyProtection="1">
      <alignment horizontal="right"/>
      <protection locked="0"/>
    </xf>
    <xf numFmtId="170" fontId="6" fillId="6" borderId="61" xfId="3" applyNumberFormat="1" applyFont="1" applyBorder="1" applyAlignment="1" applyProtection="1">
      <alignment horizontal="right"/>
      <protection locked="0"/>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3" borderId="94" xfId="3" applyNumberFormat="1" applyFont="1" applyFill="1" applyBorder="1" applyAlignment="1" applyProtection="1">
      <alignment horizontal="right"/>
    </xf>
    <xf numFmtId="166" fontId="6" fillId="3" borderId="61" xfId="3" applyNumberFormat="1" applyFont="1" applyFill="1" applyBorder="1" applyAlignment="1" applyProtection="1">
      <alignment horizontal="right"/>
    </xf>
    <xf numFmtId="170" fontId="6" fillId="6" borderId="93" xfId="3" applyNumberFormat="1" applyFont="1" applyBorder="1" applyAlignment="1" applyProtection="1">
      <alignment horizontal="right"/>
      <protection locked="0"/>
    </xf>
    <xf numFmtId="170" fontId="6" fillId="6" borderId="96" xfId="3" applyNumberFormat="1" applyFont="1" applyBorder="1" applyAlignment="1" applyProtection="1">
      <alignment horizontal="right"/>
      <protection locked="0"/>
    </xf>
    <xf numFmtId="9" fontId="6" fillId="3" borderId="93" xfId="2" applyFont="1" applyFill="1" applyBorder="1" applyAlignment="1" applyProtection="1">
      <alignment horizontal="right"/>
    </xf>
    <xf numFmtId="9" fontId="6" fillId="3" borderId="96" xfId="2" applyFont="1" applyFill="1" applyBorder="1" applyAlignment="1" applyProtection="1">
      <alignment horizontal="right"/>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34</xdr:row>
      <xdr:rowOff>662254</xdr:rowOff>
    </xdr:from>
    <xdr:to>
      <xdr:col>8</xdr:col>
      <xdr:colOff>819151</xdr:colOff>
      <xdr:row>34</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123826</xdr:colOff>
      <xdr:row>34</xdr:row>
      <xdr:rowOff>1200150</xdr:rowOff>
    </xdr:from>
    <xdr:to>
      <xdr:col>8</xdr:col>
      <xdr:colOff>817240</xdr:colOff>
      <xdr:row>34</xdr:row>
      <xdr:rowOff>2285999</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14651" y="37604700"/>
          <a:ext cx="4465314"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3"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3" dT="2025-10-14T10:42:43.10" personId="{D195310C-D884-40EA-BF01-4406D51494FD}" id="{FF908964-7AFE-47BD-A49E-37CD11297A87}" parentId="{77ACDACB-9B2E-44BA-95FD-B16286692AB9}">
    <text>NE RABIMO</text>
  </threadedComment>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7"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19" dT="2025-10-24T08:39:57.36" personId="{4C73F3ED-43D2-4E19-AEDB-16A86EC39935}" id="{C506EBB3-F380-4AAC-B884-3DB437FE87B0}">
    <text xml:space="preserve">@Katja Zgonc Pri vrstici 18 in 19 dodaj polje za PRILOGO </text>
    <mentions>
      <mention mentionpersonId="{650411B9-B9D4-4474-9196-AB029CBCD721}" mentionId="{62F9A7E1-51AB-4E0C-A659-B168D003FF03}" startIndex="0" length="12"/>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zoomScaleNormal="100" zoomScaleSheetLayoutView="100" workbookViewId="0">
      <selection activeCell="E56" sqref="E56"/>
    </sheetView>
  </sheetViews>
  <sheetFormatPr defaultRowHeight="15" x14ac:dyDescent="0.25"/>
  <cols>
    <col min="1" max="1" width="27.42578125" customWidth="1"/>
    <col min="2" max="2" width="18" style="157" customWidth="1"/>
    <col min="3" max="3" width="140.42578125" customWidth="1"/>
  </cols>
  <sheetData>
    <row r="1" spans="1:3" s="91" customFormat="1" ht="39.950000000000003" customHeight="1" x14ac:dyDescent="0.25">
      <c r="A1" s="341" t="s">
        <v>0</v>
      </c>
      <c r="B1" s="342"/>
      <c r="C1" s="343"/>
    </row>
    <row r="2" spans="1:3" s="91" customFormat="1" ht="150" customHeight="1" x14ac:dyDescent="0.25">
      <c r="A2" s="344" t="s">
        <v>1</v>
      </c>
      <c r="B2" s="345"/>
      <c r="C2" s="346"/>
    </row>
    <row r="3" spans="1:3" s="91" customFormat="1" ht="34.5" hidden="1" customHeight="1" x14ac:dyDescent="0.25">
      <c r="A3" s="347" t="s">
        <v>2</v>
      </c>
      <c r="B3" s="348"/>
      <c r="C3" s="349"/>
    </row>
    <row r="4" spans="1:3" ht="40.5" customHeight="1" x14ac:dyDescent="0.25">
      <c r="A4" s="150" t="s">
        <v>3</v>
      </c>
      <c r="B4" s="151" t="s">
        <v>4</v>
      </c>
      <c r="C4" s="152" t="s">
        <v>5</v>
      </c>
    </row>
    <row r="5" spans="1:3" ht="51" customHeight="1" x14ac:dyDescent="0.25">
      <c r="A5" s="153" t="s">
        <v>6</v>
      </c>
      <c r="B5" s="154" t="s">
        <v>7</v>
      </c>
      <c r="C5" s="155" t="s">
        <v>8</v>
      </c>
    </row>
    <row r="6" spans="1:3" ht="51" hidden="1" customHeight="1" x14ac:dyDescent="0.25">
      <c r="A6" s="153" t="s">
        <v>9</v>
      </c>
      <c r="B6" s="154" t="s">
        <v>7</v>
      </c>
      <c r="C6" s="155" t="s">
        <v>10</v>
      </c>
    </row>
    <row r="7" spans="1:3" ht="51" hidden="1" customHeight="1" x14ac:dyDescent="0.25">
      <c r="A7" s="153" t="s">
        <v>11</v>
      </c>
      <c r="B7" s="154" t="s">
        <v>7</v>
      </c>
      <c r="C7" s="155" t="s">
        <v>12</v>
      </c>
    </row>
    <row r="8" spans="1:3" ht="84" customHeight="1" x14ac:dyDescent="0.25">
      <c r="A8" s="153" t="s">
        <v>13</v>
      </c>
      <c r="B8" s="154" t="s">
        <v>7</v>
      </c>
      <c r="C8" s="156" t="s">
        <v>14</v>
      </c>
    </row>
    <row r="9" spans="1:3" ht="196.5" customHeight="1" x14ac:dyDescent="0.25">
      <c r="A9" s="153" t="s">
        <v>15</v>
      </c>
      <c r="B9" s="154" t="s">
        <v>7</v>
      </c>
      <c r="C9" s="156" t="s">
        <v>16</v>
      </c>
    </row>
    <row r="10" spans="1:3" ht="127.5" customHeight="1" x14ac:dyDescent="0.25">
      <c r="A10" s="153" t="s">
        <v>17</v>
      </c>
      <c r="B10" s="154" t="s">
        <v>7</v>
      </c>
      <c r="C10" s="156" t="s">
        <v>18</v>
      </c>
    </row>
    <row r="11" spans="1:3" ht="127.5" customHeight="1" x14ac:dyDescent="0.25">
      <c r="A11" s="153" t="s">
        <v>19</v>
      </c>
      <c r="B11" s="154" t="s">
        <v>7</v>
      </c>
      <c r="C11" s="156" t="s">
        <v>20</v>
      </c>
    </row>
    <row r="12" spans="1:3" ht="127.5" customHeight="1" x14ac:dyDescent="0.25">
      <c r="A12" s="153" t="s">
        <v>21</v>
      </c>
      <c r="B12" s="154" t="s">
        <v>7</v>
      </c>
      <c r="C12" s="156" t="s">
        <v>22</v>
      </c>
    </row>
    <row r="13" spans="1:3" ht="71.25" customHeight="1" x14ac:dyDescent="0.25">
      <c r="A13" s="153" t="s">
        <v>23</v>
      </c>
      <c r="B13" s="154" t="s">
        <v>7</v>
      </c>
      <c r="C13" s="156" t="s">
        <v>24</v>
      </c>
    </row>
  </sheetData>
  <sheetProtection algorithmName="SHA-512" hashValue="myVZYhiLW+a5TaMK1ulm31PmQwfjYtRq4jY5ALjN3ZptrPR5jd2GHETF5AzBvNVI0Gslv6mzpSQuF1YL0pzx4w==" saltValue="LKIANBxjcK7c4y43iFtCkg=="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4" activePane="bottomLeft" state="frozen"/>
      <selection pane="bottomLeft" activeCell="B5" sqref="B5"/>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502" t="s">
        <v>261</v>
      </c>
      <c r="B1" s="503"/>
      <c r="C1" s="503"/>
      <c r="D1" s="503"/>
      <c r="E1" s="503"/>
    </row>
    <row r="2" spans="1:5" ht="30" hidden="1" customHeight="1" x14ac:dyDescent="0.2">
      <c r="A2" s="49" t="s">
        <v>165</v>
      </c>
      <c r="B2" s="504" t="s">
        <v>166</v>
      </c>
      <c r="C2" s="505"/>
      <c r="D2" s="505"/>
      <c r="E2" s="505"/>
    </row>
    <row r="3" spans="1:5" ht="20.100000000000001" customHeight="1" x14ac:dyDescent="0.2">
      <c r="A3" s="52" t="s">
        <v>262</v>
      </c>
      <c r="B3" s="53">
        <f>PREDSTAVITEV!E2</f>
        <v>2025</v>
      </c>
      <c r="C3" s="53">
        <f>PREDSTAVITEV!E2+1</f>
        <v>2026</v>
      </c>
      <c r="D3" s="53">
        <f>PREDSTAVITEV!E2+2</f>
        <v>2027</v>
      </c>
      <c r="E3" s="53">
        <f>PREDSTAVITEV!E2+3</f>
        <v>2028</v>
      </c>
    </row>
    <row r="4" spans="1:5" ht="20.100000000000001" customHeight="1" x14ac:dyDescent="0.2">
      <c r="A4" s="506" t="s">
        <v>263</v>
      </c>
      <c r="B4" s="507"/>
      <c r="C4" s="507"/>
      <c r="D4" s="507"/>
      <c r="E4" s="507"/>
    </row>
    <row r="5" spans="1:5" ht="20.100000000000001" customHeight="1" x14ac:dyDescent="0.2">
      <c r="A5" s="54" t="s">
        <v>264</v>
      </c>
      <c r="B5" s="201"/>
      <c r="C5" s="201"/>
      <c r="D5" s="201"/>
      <c r="E5" s="201"/>
    </row>
    <row r="6" spans="1:5" ht="20.100000000000001" customHeight="1" x14ac:dyDescent="0.2">
      <c r="A6" s="55" t="s">
        <v>265</v>
      </c>
      <c r="B6" s="201"/>
      <c r="C6" s="201"/>
      <c r="D6" s="201"/>
      <c r="E6" s="201"/>
    </row>
    <row r="7" spans="1:5" ht="20.100000000000001" customHeight="1" x14ac:dyDescent="0.2">
      <c r="A7" s="54" t="s">
        <v>266</v>
      </c>
      <c r="B7" s="202">
        <f>SUM(B8:B10)</f>
        <v>0</v>
      </c>
      <c r="C7" s="202">
        <f>SUM(C8:C10)</f>
        <v>0</v>
      </c>
      <c r="D7" s="202">
        <f>SUM(D8:D10)</f>
        <v>0</v>
      </c>
      <c r="E7" s="202">
        <f>SUM(E8:E10)</f>
        <v>0</v>
      </c>
    </row>
    <row r="8" spans="1:5" ht="20.100000000000001" customHeight="1" x14ac:dyDescent="0.2">
      <c r="A8" s="54" t="s">
        <v>267</v>
      </c>
      <c r="B8" s="202">
        <f>'VIRI FINANCIRANJA'!B6</f>
        <v>0</v>
      </c>
      <c r="C8" s="202">
        <f>'VIRI FINANCIRANJA'!C6</f>
        <v>0</v>
      </c>
      <c r="D8" s="202">
        <f>'VIRI FINANCIRANJA'!D6</f>
        <v>0</v>
      </c>
      <c r="E8" s="203">
        <f>'VIRI FINANCIRANJA'!E6</f>
        <v>0</v>
      </c>
    </row>
    <row r="9" spans="1:5" ht="20.100000000000001" customHeight="1" x14ac:dyDescent="0.2">
      <c r="A9" s="54" t="s">
        <v>268</v>
      </c>
      <c r="B9" s="202">
        <f>'VIRI FINANCIRANJA'!B7</f>
        <v>0</v>
      </c>
      <c r="C9" s="202">
        <f>'VIRI FINANCIRANJA'!C7</f>
        <v>0</v>
      </c>
      <c r="D9" s="202">
        <f>'VIRI FINANCIRANJA'!D7</f>
        <v>0</v>
      </c>
      <c r="E9" s="203">
        <f>'VIRI FINANCIRANJA'!E7</f>
        <v>0</v>
      </c>
    </row>
    <row r="10" spans="1:5" ht="20.100000000000001" customHeight="1" x14ac:dyDescent="0.2">
      <c r="A10" s="54" t="s">
        <v>269</v>
      </c>
      <c r="B10" s="202">
        <f>'VIRI FINANCIRANJA'!B16</f>
        <v>0</v>
      </c>
      <c r="C10" s="202">
        <f>'VIRI FINANCIRANJA'!C16</f>
        <v>0</v>
      </c>
      <c r="D10" s="202">
        <f>'VIRI FINANCIRANJA'!D16</f>
        <v>0</v>
      </c>
      <c r="E10" s="203">
        <f>'VIRI FINANCIRANJA'!E16</f>
        <v>0</v>
      </c>
    </row>
    <row r="11" spans="1:5" ht="20.100000000000001" customHeight="1" x14ac:dyDescent="0.2">
      <c r="A11" s="56" t="s">
        <v>270</v>
      </c>
      <c r="B11" s="201"/>
      <c r="C11" s="201"/>
      <c r="D11" s="201"/>
      <c r="E11" s="201"/>
    </row>
    <row r="12" spans="1:5" ht="20.100000000000001" customHeight="1" x14ac:dyDescent="0.2">
      <c r="A12" s="500" t="s">
        <v>271</v>
      </c>
      <c r="B12" s="501"/>
      <c r="C12" s="501"/>
      <c r="D12" s="501"/>
      <c r="E12" s="501"/>
    </row>
    <row r="13" spans="1:5" ht="20.100000000000001" customHeight="1" x14ac:dyDescent="0.2">
      <c r="A13" s="55" t="s">
        <v>272</v>
      </c>
      <c r="B13" s="203"/>
      <c r="C13" s="203"/>
      <c r="D13" s="203"/>
      <c r="E13" s="203"/>
    </row>
    <row r="14" spans="1:5" ht="20.100000000000001" customHeight="1" x14ac:dyDescent="0.2">
      <c r="A14" s="55" t="s">
        <v>273</v>
      </c>
      <c r="B14" s="203"/>
      <c r="C14" s="203"/>
      <c r="D14" s="203"/>
      <c r="E14" s="203"/>
    </row>
    <row r="15" spans="1:5" ht="20.100000000000001" customHeight="1" x14ac:dyDescent="0.2">
      <c r="A15" s="55" t="s">
        <v>274</v>
      </c>
      <c r="B15" s="203"/>
      <c r="C15" s="203"/>
      <c r="D15" s="203"/>
      <c r="E15" s="203"/>
    </row>
    <row r="16" spans="1:5" ht="20.100000000000001" customHeight="1" x14ac:dyDescent="0.2">
      <c r="A16" s="55" t="s">
        <v>275</v>
      </c>
      <c r="B16" s="203"/>
      <c r="C16" s="203"/>
      <c r="D16" s="203"/>
      <c r="E16" s="203"/>
    </row>
    <row r="17" spans="1:5" ht="20.100000000000001" customHeight="1" x14ac:dyDescent="0.2">
      <c r="A17" s="55" t="s">
        <v>276</v>
      </c>
      <c r="B17" s="203"/>
      <c r="C17" s="203"/>
      <c r="D17" s="203"/>
      <c r="E17" s="203"/>
    </row>
    <row r="18" spans="1:5" ht="20.100000000000001" customHeight="1" x14ac:dyDescent="0.2">
      <c r="A18" s="55" t="s">
        <v>277</v>
      </c>
      <c r="B18" s="204">
        <f>SUM(B19:B22)</f>
        <v>0</v>
      </c>
      <c r="C18" s="204">
        <f>SUM(C19:C22)</f>
        <v>0</v>
      </c>
      <c r="D18" s="204">
        <f>SUM(D19:D22)</f>
        <v>0</v>
      </c>
      <c r="E18" s="204">
        <f>SUM(E19:E22)</f>
        <v>0</v>
      </c>
    </row>
    <row r="19" spans="1:5" ht="20.100000000000001" customHeight="1" x14ac:dyDescent="0.2">
      <c r="A19" s="57" t="s">
        <v>278</v>
      </c>
      <c r="B19" s="205"/>
      <c r="C19" s="205">
        <f>'FINANČNE OBVEZNOSTI'!I17</f>
        <v>0</v>
      </c>
      <c r="D19" s="206">
        <f>'FINANČNE OBVEZNOSTI'!J17</f>
        <v>0</v>
      </c>
      <c r="E19" s="206">
        <f>'FINANČNE OBVEZNOSTI'!K17</f>
        <v>0</v>
      </c>
    </row>
    <row r="20" spans="1:5" ht="20.100000000000001" customHeight="1" x14ac:dyDescent="0.2">
      <c r="A20" s="57" t="s">
        <v>279</v>
      </c>
      <c r="B20" s="205"/>
      <c r="C20" s="205"/>
      <c r="D20" s="205"/>
      <c r="E20" s="205"/>
    </row>
    <row r="21" spans="1:5" ht="20.100000000000001" customHeight="1" x14ac:dyDescent="0.2">
      <c r="A21" s="57" t="s">
        <v>280</v>
      </c>
      <c r="B21" s="206"/>
      <c r="C21" s="205"/>
      <c r="D21" s="205"/>
      <c r="E21" s="205"/>
    </row>
    <row r="22" spans="1:5" ht="20.100000000000001" customHeight="1" x14ac:dyDescent="0.2">
      <c r="A22" s="57" t="s">
        <v>281</v>
      </c>
      <c r="B22" s="206"/>
      <c r="C22" s="205"/>
      <c r="D22" s="205"/>
      <c r="E22" s="205"/>
    </row>
    <row r="23" spans="1:5" ht="20.100000000000001" customHeight="1" x14ac:dyDescent="0.2">
      <c r="A23" s="57" t="s">
        <v>282</v>
      </c>
      <c r="B23" s="206">
        <f>SUM(B24:B25)</f>
        <v>0</v>
      </c>
      <c r="C23" s="206">
        <f>SUM(C24:C25)</f>
        <v>0</v>
      </c>
      <c r="D23" s="206">
        <f>SUM(D24:D25)</f>
        <v>0</v>
      </c>
      <c r="E23" s="206">
        <f>SUM(E24:E25)</f>
        <v>0</v>
      </c>
    </row>
    <row r="24" spans="1:5" ht="20.100000000000001" customHeight="1" x14ac:dyDescent="0.2">
      <c r="A24" s="57" t="s">
        <v>283</v>
      </c>
      <c r="B24" s="206">
        <v>0</v>
      </c>
      <c r="C24" s="206">
        <f>'FINANČNE OBVEZNOSTI'!I23+'FINANČNE OBVEZNOSTI'!I29</f>
        <v>0</v>
      </c>
      <c r="D24" s="206">
        <f>'FINANČNE OBVEZNOSTI'!J23+'FINANČNE OBVEZNOSTI'!J29</f>
        <v>0</v>
      </c>
      <c r="E24" s="206">
        <f>'FINANČNE OBVEZNOSTI'!K23+'FINANČNE OBVEZNOSTI'!K29</f>
        <v>0</v>
      </c>
    </row>
    <row r="25" spans="1:5" ht="20.100000000000001" customHeight="1" thickBot="1" x14ac:dyDescent="0.25">
      <c r="A25" s="57" t="s">
        <v>284</v>
      </c>
      <c r="B25" s="205"/>
      <c r="C25" s="205"/>
      <c r="D25" s="205"/>
      <c r="E25" s="205"/>
    </row>
    <row r="26" spans="1:5" ht="20.100000000000001" customHeight="1" x14ac:dyDescent="0.2">
      <c r="A26" s="58" t="s">
        <v>285</v>
      </c>
      <c r="B26" s="207">
        <f>B5+B6+B7+B11-B13-B14-B15-B16-B17-B18-B23</f>
        <v>0</v>
      </c>
      <c r="C26" s="207">
        <f t="shared" ref="C26:D26" si="0">C5+C6+C7+C11-C13-C14-C15-C16-C17-C18-C23</f>
        <v>0</v>
      </c>
      <c r="D26" s="207">
        <f t="shared" si="0"/>
        <v>0</v>
      </c>
      <c r="E26" s="207">
        <f>E5+E6+E7+E11-E13-E14-E15-E16-E17-E18-E23</f>
        <v>0</v>
      </c>
    </row>
    <row r="27" spans="1:5" ht="20.100000000000001" customHeight="1" x14ac:dyDescent="0.2">
      <c r="A27" s="59" t="s">
        <v>286</v>
      </c>
      <c r="B27" s="208">
        <f>B26</f>
        <v>0</v>
      </c>
      <c r="C27" s="208">
        <f>B27+C26</f>
        <v>0</v>
      </c>
      <c r="D27" s="208">
        <f>C27+D26</f>
        <v>0</v>
      </c>
      <c r="E27" s="208">
        <f>D27+E26</f>
        <v>0</v>
      </c>
    </row>
    <row r="28" spans="1:5" ht="20.100000000000001" customHeight="1" x14ac:dyDescent="0.2">
      <c r="A28" s="60"/>
      <c r="B28" s="63"/>
      <c r="C28" s="64"/>
      <c r="D28" s="65"/>
      <c r="E28" s="65"/>
    </row>
    <row r="29" spans="1:5" ht="20.100000000000001" customHeight="1" thickBot="1" x14ac:dyDescent="0.25">
      <c r="A29" s="340" t="s">
        <v>880</v>
      </c>
      <c r="B29" s="335"/>
      <c r="C29" s="336"/>
      <c r="D29" s="336"/>
      <c r="E29" s="336"/>
    </row>
    <row r="30" spans="1:5" ht="20.100000000000001" customHeight="1" thickBot="1" x14ac:dyDescent="0.25">
      <c r="A30" s="338" t="s">
        <v>873</v>
      </c>
      <c r="B30" s="339">
        <f>+B5+B6-B14-B16</f>
        <v>0</v>
      </c>
      <c r="C30" s="339">
        <f>+C5+C6-C14-C16</f>
        <v>0</v>
      </c>
      <c r="D30" s="339">
        <f>+D5+D6-D14-D16</f>
        <v>0</v>
      </c>
      <c r="E30" s="339">
        <f>+E5+E6-E14-E16</f>
        <v>0</v>
      </c>
    </row>
    <row r="31" spans="1:5" ht="20.100000000000001" customHeight="1" thickBot="1" x14ac:dyDescent="0.25">
      <c r="A31" s="338" t="s">
        <v>874</v>
      </c>
      <c r="B31" s="339">
        <f>+IFERROR(B30/B29,0)</f>
        <v>0</v>
      </c>
      <c r="C31" s="339">
        <f>+IFERROR(C30/C29,0)</f>
        <v>0</v>
      </c>
      <c r="D31" s="339">
        <f>+IFERROR(D30/D29,0)</f>
        <v>0</v>
      </c>
      <c r="E31" s="339">
        <f>+IFERROR(E30/E29,0)</f>
        <v>0</v>
      </c>
    </row>
    <row r="32" spans="1:5" ht="20.100000000000001" customHeight="1" thickBot="1" x14ac:dyDescent="0.25">
      <c r="A32" s="334" t="s">
        <v>287</v>
      </c>
      <c r="B32" s="337" t="e">
        <f>+('FINANČNE OBVEZNOSTI'!H32+'FINANČNE OBVEZNOSTI'!H33+'FINANČNE OBVEZNOSTI'!H34)/(B5+B6+B11-B14-B15-B16)</f>
        <v>#DIV/0!</v>
      </c>
      <c r="C32" s="337" t="e">
        <f>+('FINANČNE OBVEZNOSTI'!I32+'FINANČNE OBVEZNOSTI'!I33+'FINANČNE OBVEZNOSTI'!I34)/(C5+C6+C11-C14-C15-C16)</f>
        <v>#DIV/0!</v>
      </c>
      <c r="D32" s="337" t="e">
        <f>+('FINANČNE OBVEZNOSTI'!J32+'FINANČNE OBVEZNOSTI'!J33+'FINANČNE OBVEZNOSTI'!J34)/(D5+D6+D11-D14-D15-D16)</f>
        <v>#DIV/0!</v>
      </c>
      <c r="E32" s="337" t="e">
        <f>+('FINANČNE OBVEZNOSTI'!K32+'FINANČNE OBVEZNOSTI'!K33+'FINANČNE OBVEZNOSTI'!K34)/(E5+E6+E11-E14-E15-E16)</f>
        <v>#DIV/0!</v>
      </c>
    </row>
    <row r="33" spans="1:5" ht="132.75" customHeight="1" x14ac:dyDescent="0.2">
      <c r="A33" s="61" t="s">
        <v>288</v>
      </c>
      <c r="B33" s="499"/>
      <c r="C33" s="499"/>
      <c r="D33" s="499"/>
      <c r="E33" s="499"/>
    </row>
    <row r="34" spans="1:5" ht="132.75" customHeight="1" thickBot="1" x14ac:dyDescent="0.25">
      <c r="A34" s="62" t="s">
        <v>289</v>
      </c>
      <c r="B34" s="499"/>
      <c r="C34" s="499"/>
      <c r="D34" s="499"/>
      <c r="E34" s="499"/>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zRVsS7Pi3O7uebZ0lyj9SAR2yc5az/kP6m5P5WymiDlPV8LqqbSiiIpexo1mHSvEZZzzAnVlluOfOMvUqMGzyg==" saltValue="BHMQxd00LQVA/chTYLLgYg=="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B10" sqref="B10:E10"/>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52" t="s">
        <v>290</v>
      </c>
      <c r="B1" s="553"/>
      <c r="C1" s="553"/>
      <c r="D1" s="553"/>
      <c r="E1" s="553"/>
      <c r="F1" s="553"/>
      <c r="G1" s="553"/>
      <c r="H1" s="553"/>
      <c r="I1" s="553"/>
      <c r="J1" s="553"/>
      <c r="K1" s="553"/>
      <c r="L1" s="553"/>
      <c r="M1" s="553"/>
      <c r="N1" s="553"/>
      <c r="O1" s="553"/>
      <c r="P1" s="553"/>
      <c r="Q1" s="553"/>
      <c r="R1" s="553"/>
      <c r="S1" s="553"/>
      <c r="T1" s="553"/>
      <c r="U1" s="553"/>
      <c r="V1" s="553"/>
      <c r="W1" s="553"/>
      <c r="X1" s="553"/>
    </row>
    <row r="2" spans="1:24" ht="39.950000000000003" customHeight="1" x14ac:dyDescent="0.2">
      <c r="A2" s="511" t="s">
        <v>291</v>
      </c>
      <c r="B2" s="512"/>
      <c r="C2" s="512"/>
      <c r="D2" s="512"/>
      <c r="E2" s="512"/>
      <c r="F2" s="513"/>
      <c r="G2" s="511" t="s">
        <v>292</v>
      </c>
      <c r="H2" s="512"/>
      <c r="I2" s="512"/>
      <c r="J2" s="512"/>
      <c r="K2" s="512"/>
      <c r="L2" s="513"/>
      <c r="M2" s="511" t="s">
        <v>293</v>
      </c>
      <c r="N2" s="512"/>
      <c r="O2" s="512"/>
      <c r="P2" s="512"/>
      <c r="Q2" s="512"/>
      <c r="R2" s="513"/>
      <c r="S2" s="511" t="s">
        <v>294</v>
      </c>
      <c r="T2" s="512"/>
      <c r="U2" s="512"/>
      <c r="V2" s="512"/>
      <c r="W2" s="512"/>
      <c r="X2" s="513"/>
    </row>
    <row r="3" spans="1:24" ht="30" hidden="1" customHeight="1" x14ac:dyDescent="0.2">
      <c r="A3" s="49" t="s">
        <v>165</v>
      </c>
      <c r="B3" s="514" t="s">
        <v>166</v>
      </c>
      <c r="C3" s="515"/>
      <c r="D3" s="515"/>
      <c r="E3" s="515"/>
      <c r="F3" s="516"/>
      <c r="G3" s="49" t="s">
        <v>165</v>
      </c>
      <c r="H3" s="514" t="s">
        <v>166</v>
      </c>
      <c r="I3" s="515"/>
      <c r="J3" s="515"/>
      <c r="K3" s="515"/>
      <c r="L3" s="516"/>
      <c r="M3" s="49" t="s">
        <v>165</v>
      </c>
      <c r="N3" s="514" t="s">
        <v>166</v>
      </c>
      <c r="O3" s="515"/>
      <c r="P3" s="515"/>
      <c r="Q3" s="515"/>
      <c r="R3" s="516"/>
      <c r="S3" s="49" t="s">
        <v>165</v>
      </c>
      <c r="T3" s="514" t="s">
        <v>166</v>
      </c>
      <c r="U3" s="515"/>
      <c r="V3" s="515"/>
      <c r="W3" s="515"/>
      <c r="X3" s="516"/>
    </row>
    <row r="4" spans="1:24" ht="20.100000000000001" customHeight="1" x14ac:dyDescent="0.2">
      <c r="A4" s="224" t="s">
        <v>295</v>
      </c>
      <c r="B4" s="520" t="s">
        <v>296</v>
      </c>
      <c r="C4" s="520"/>
      <c r="D4" s="520"/>
      <c r="E4" s="520"/>
      <c r="F4" s="225" t="s">
        <v>297</v>
      </c>
      <c r="G4" s="224" t="s">
        <v>295</v>
      </c>
      <c r="H4" s="520" t="s">
        <v>296</v>
      </c>
      <c r="I4" s="520"/>
      <c r="J4" s="520"/>
      <c r="K4" s="520"/>
      <c r="L4" s="225" t="s">
        <v>297</v>
      </c>
      <c r="M4" s="224" t="s">
        <v>295</v>
      </c>
      <c r="N4" s="520" t="s">
        <v>296</v>
      </c>
      <c r="O4" s="520"/>
      <c r="P4" s="520"/>
      <c r="Q4" s="520"/>
      <c r="R4" s="225" t="s">
        <v>297</v>
      </c>
      <c r="S4" s="224" t="s">
        <v>295</v>
      </c>
      <c r="T4" s="520" t="s">
        <v>296</v>
      </c>
      <c r="U4" s="520"/>
      <c r="V4" s="520"/>
      <c r="W4" s="520"/>
      <c r="X4" s="225" t="s">
        <v>297</v>
      </c>
    </row>
    <row r="5" spans="1:24" ht="20.100000000000001" customHeight="1" x14ac:dyDescent="0.2">
      <c r="A5" s="221" t="s">
        <v>298</v>
      </c>
      <c r="B5" s="525"/>
      <c r="C5" s="526"/>
      <c r="D5" s="526"/>
      <c r="E5" s="527"/>
      <c r="F5" s="222" t="s">
        <v>227</v>
      </c>
      <c r="G5" s="221" t="s">
        <v>298</v>
      </c>
      <c r="H5" s="525"/>
      <c r="I5" s="526"/>
      <c r="J5" s="526"/>
      <c r="K5" s="527"/>
      <c r="L5" s="222" t="s">
        <v>227</v>
      </c>
      <c r="M5" s="221" t="s">
        <v>298</v>
      </c>
      <c r="N5" s="525"/>
      <c r="O5" s="526"/>
      <c r="P5" s="526"/>
      <c r="Q5" s="527"/>
      <c r="R5" s="222" t="s">
        <v>227</v>
      </c>
      <c r="S5" s="221" t="s">
        <v>298</v>
      </c>
      <c r="T5" s="525"/>
      <c r="U5" s="526"/>
      <c r="V5" s="526"/>
      <c r="W5" s="527"/>
      <c r="X5" s="222" t="s">
        <v>227</v>
      </c>
    </row>
    <row r="6" spans="1:24" ht="20.100000000000001" customHeight="1" x14ac:dyDescent="0.2">
      <c r="A6" s="226" t="s">
        <v>299</v>
      </c>
      <c r="B6" s="528"/>
      <c r="C6" s="529"/>
      <c r="D6" s="529"/>
      <c r="E6" s="530"/>
      <c r="F6" s="222" t="s">
        <v>227</v>
      </c>
      <c r="G6" s="226" t="s">
        <v>299</v>
      </c>
      <c r="H6" s="528"/>
      <c r="I6" s="529"/>
      <c r="J6" s="529"/>
      <c r="K6" s="530"/>
      <c r="L6" s="222" t="s">
        <v>227</v>
      </c>
      <c r="M6" s="226" t="s">
        <v>299</v>
      </c>
      <c r="N6" s="528"/>
      <c r="O6" s="529"/>
      <c r="P6" s="529"/>
      <c r="Q6" s="530"/>
      <c r="R6" s="222" t="s">
        <v>227</v>
      </c>
      <c r="S6" s="226" t="s">
        <v>299</v>
      </c>
      <c r="T6" s="528"/>
      <c r="U6" s="529"/>
      <c r="V6" s="529"/>
      <c r="W6" s="530"/>
      <c r="X6" s="222" t="s">
        <v>227</v>
      </c>
    </row>
    <row r="7" spans="1:24" ht="20.100000000000001" customHeight="1" x14ac:dyDescent="0.2">
      <c r="A7" s="54" t="s">
        <v>300</v>
      </c>
      <c r="B7" s="531"/>
      <c r="C7" s="532"/>
      <c r="D7" s="532"/>
      <c r="E7" s="533"/>
      <c r="F7" s="222" t="s">
        <v>301</v>
      </c>
      <c r="G7" s="54" t="s">
        <v>300</v>
      </c>
      <c r="H7" s="531"/>
      <c r="I7" s="532"/>
      <c r="J7" s="532"/>
      <c r="K7" s="533"/>
      <c r="L7" s="222" t="s">
        <v>301</v>
      </c>
      <c r="M7" s="54" t="s">
        <v>300</v>
      </c>
      <c r="N7" s="531"/>
      <c r="O7" s="532"/>
      <c r="P7" s="532"/>
      <c r="Q7" s="533"/>
      <c r="R7" s="222" t="s">
        <v>301</v>
      </c>
      <c r="S7" s="54" t="s">
        <v>300</v>
      </c>
      <c r="T7" s="531"/>
      <c r="U7" s="532"/>
      <c r="V7" s="532"/>
      <c r="W7" s="533"/>
      <c r="X7" s="222" t="s">
        <v>301</v>
      </c>
    </row>
    <row r="8" spans="1:24" ht="20.100000000000001" customHeight="1" x14ac:dyDescent="0.2">
      <c r="A8" s="55" t="s">
        <v>302</v>
      </c>
      <c r="B8" s="534"/>
      <c r="C8" s="535"/>
      <c r="D8" s="535"/>
      <c r="E8" s="536"/>
      <c r="F8" s="222" t="s">
        <v>227</v>
      </c>
      <c r="G8" s="55" t="s">
        <v>302</v>
      </c>
      <c r="H8" s="534"/>
      <c r="I8" s="535"/>
      <c r="J8" s="535"/>
      <c r="K8" s="536"/>
      <c r="L8" s="222" t="s">
        <v>227</v>
      </c>
      <c r="M8" s="55" t="s">
        <v>302</v>
      </c>
      <c r="N8" s="534"/>
      <c r="O8" s="535"/>
      <c r="P8" s="535"/>
      <c r="Q8" s="536"/>
      <c r="R8" s="222" t="s">
        <v>227</v>
      </c>
      <c r="S8" s="55" t="s">
        <v>302</v>
      </c>
      <c r="T8" s="534"/>
      <c r="U8" s="535"/>
      <c r="V8" s="535"/>
      <c r="W8" s="536"/>
      <c r="X8" s="222" t="s">
        <v>227</v>
      </c>
    </row>
    <row r="9" spans="1:24" ht="20.100000000000001" customHeight="1" x14ac:dyDescent="0.2">
      <c r="A9" s="54" t="s">
        <v>303</v>
      </c>
      <c r="B9" s="534"/>
      <c r="C9" s="535"/>
      <c r="D9" s="535"/>
      <c r="E9" s="536"/>
      <c r="F9" s="222" t="s">
        <v>227</v>
      </c>
      <c r="G9" s="54" t="s">
        <v>303</v>
      </c>
      <c r="H9" s="534"/>
      <c r="I9" s="535"/>
      <c r="J9" s="535"/>
      <c r="K9" s="536"/>
      <c r="L9" s="222" t="s">
        <v>227</v>
      </c>
      <c r="M9" s="54" t="s">
        <v>303</v>
      </c>
      <c r="N9" s="534"/>
      <c r="O9" s="535"/>
      <c r="P9" s="535"/>
      <c r="Q9" s="536"/>
      <c r="R9" s="222" t="s">
        <v>227</v>
      </c>
      <c r="S9" s="54" t="s">
        <v>303</v>
      </c>
      <c r="T9" s="534"/>
      <c r="U9" s="535"/>
      <c r="V9" s="535"/>
      <c r="W9" s="536"/>
      <c r="X9" s="222" t="s">
        <v>227</v>
      </c>
    </row>
    <row r="10" spans="1:24" ht="49.5" customHeight="1" thickBot="1" x14ac:dyDescent="0.25">
      <c r="A10" s="227" t="s">
        <v>304</v>
      </c>
      <c r="B10" s="534"/>
      <c r="C10" s="535"/>
      <c r="D10" s="535"/>
      <c r="E10" s="536"/>
      <c r="F10" s="222" t="s">
        <v>305</v>
      </c>
      <c r="G10" s="227" t="s">
        <v>304</v>
      </c>
      <c r="H10" s="534"/>
      <c r="I10" s="535"/>
      <c r="J10" s="535"/>
      <c r="K10" s="536"/>
      <c r="L10" s="222" t="s">
        <v>305</v>
      </c>
      <c r="M10" s="227" t="s">
        <v>304</v>
      </c>
      <c r="N10" s="534"/>
      <c r="O10" s="535"/>
      <c r="P10" s="535"/>
      <c r="Q10" s="536"/>
      <c r="R10" s="222" t="s">
        <v>305</v>
      </c>
      <c r="S10" s="227" t="s">
        <v>304</v>
      </c>
      <c r="T10" s="534"/>
      <c r="U10" s="535"/>
      <c r="V10" s="535"/>
      <c r="W10" s="536"/>
      <c r="X10" s="222" t="s">
        <v>305</v>
      </c>
    </row>
    <row r="11" spans="1:24" ht="39.950000000000003" customHeight="1" x14ac:dyDescent="0.2">
      <c r="A11" s="543" t="s">
        <v>306</v>
      </c>
      <c r="B11" s="544"/>
      <c r="C11" s="544"/>
      <c r="D11" s="544"/>
      <c r="E11" s="544"/>
      <c r="F11" s="545"/>
      <c r="G11" s="543" t="s">
        <v>307</v>
      </c>
      <c r="H11" s="544"/>
      <c r="I11" s="544"/>
      <c r="J11" s="544"/>
      <c r="K11" s="544"/>
      <c r="L11" s="545"/>
      <c r="M11" s="543" t="s">
        <v>308</v>
      </c>
      <c r="N11" s="544"/>
      <c r="O11" s="544"/>
      <c r="P11" s="544"/>
      <c r="Q11" s="544"/>
      <c r="R11" s="545"/>
      <c r="S11" s="543" t="s">
        <v>309</v>
      </c>
      <c r="T11" s="544"/>
      <c r="U11" s="544"/>
      <c r="V11" s="544"/>
      <c r="W11" s="544"/>
      <c r="X11" s="545"/>
    </row>
    <row r="12" spans="1:24" ht="20.100000000000001" customHeight="1" x14ac:dyDescent="0.2">
      <c r="A12" s="224" t="s">
        <v>295</v>
      </c>
      <c r="B12" s="520" t="s">
        <v>296</v>
      </c>
      <c r="C12" s="520"/>
      <c r="D12" s="520"/>
      <c r="E12" s="520"/>
      <c r="F12" s="225" t="s">
        <v>297</v>
      </c>
      <c r="G12" s="224" t="s">
        <v>295</v>
      </c>
      <c r="H12" s="520" t="s">
        <v>296</v>
      </c>
      <c r="I12" s="520"/>
      <c r="J12" s="520"/>
      <c r="K12" s="520"/>
      <c r="L12" s="225" t="s">
        <v>297</v>
      </c>
      <c r="M12" s="224" t="s">
        <v>295</v>
      </c>
      <c r="N12" s="520" t="s">
        <v>296</v>
      </c>
      <c r="O12" s="520"/>
      <c r="P12" s="520"/>
      <c r="Q12" s="520"/>
      <c r="R12" s="225" t="s">
        <v>297</v>
      </c>
      <c r="S12" s="224" t="s">
        <v>295</v>
      </c>
      <c r="T12" s="520" t="s">
        <v>296</v>
      </c>
      <c r="U12" s="520"/>
      <c r="V12" s="520"/>
      <c r="W12" s="520"/>
      <c r="X12" s="225" t="s">
        <v>297</v>
      </c>
    </row>
    <row r="13" spans="1:24" ht="39.950000000000003" customHeight="1" x14ac:dyDescent="0.2">
      <c r="A13" s="54" t="s">
        <v>310</v>
      </c>
      <c r="B13" s="546"/>
      <c r="C13" s="547"/>
      <c r="D13" s="547"/>
      <c r="E13" s="548"/>
      <c r="F13" s="222" t="s">
        <v>227</v>
      </c>
      <c r="G13" s="54" t="s">
        <v>310</v>
      </c>
      <c r="H13" s="546"/>
      <c r="I13" s="547"/>
      <c r="J13" s="547"/>
      <c r="K13" s="548"/>
      <c r="L13" s="222" t="s">
        <v>227</v>
      </c>
      <c r="M13" s="54" t="s">
        <v>310</v>
      </c>
      <c r="N13" s="546"/>
      <c r="O13" s="547"/>
      <c r="P13" s="547"/>
      <c r="Q13" s="548"/>
      <c r="R13" s="222" t="s">
        <v>227</v>
      </c>
      <c r="S13" s="54" t="s">
        <v>310</v>
      </c>
      <c r="T13" s="546"/>
      <c r="U13" s="547"/>
      <c r="V13" s="547"/>
      <c r="W13" s="548"/>
      <c r="X13" s="222" t="s">
        <v>227</v>
      </c>
    </row>
    <row r="14" spans="1:24" ht="20.100000000000001" customHeight="1" x14ac:dyDescent="0.2">
      <c r="A14" s="56" t="s">
        <v>311</v>
      </c>
      <c r="B14" s="517"/>
      <c r="C14" s="518"/>
      <c r="D14" s="518"/>
      <c r="E14" s="519"/>
      <c r="F14" s="222" t="s">
        <v>227</v>
      </c>
      <c r="G14" s="56" t="s">
        <v>311</v>
      </c>
      <c r="H14" s="517"/>
      <c r="I14" s="518"/>
      <c r="J14" s="518"/>
      <c r="K14" s="519"/>
      <c r="L14" s="222" t="s">
        <v>227</v>
      </c>
      <c r="M14" s="56" t="s">
        <v>311</v>
      </c>
      <c r="N14" s="517"/>
      <c r="O14" s="518"/>
      <c r="P14" s="518"/>
      <c r="Q14" s="519"/>
      <c r="R14" s="222" t="s">
        <v>227</v>
      </c>
      <c r="S14" s="56" t="s">
        <v>311</v>
      </c>
      <c r="T14" s="517"/>
      <c r="U14" s="518"/>
      <c r="V14" s="518"/>
      <c r="W14" s="519"/>
      <c r="X14" s="222" t="s">
        <v>227</v>
      </c>
    </row>
    <row r="15" spans="1:24" ht="20.100000000000001" customHeight="1" x14ac:dyDescent="0.2">
      <c r="A15" s="228" t="s">
        <v>312</v>
      </c>
      <c r="B15" s="517"/>
      <c r="C15" s="518"/>
      <c r="D15" s="518"/>
      <c r="E15" s="519"/>
      <c r="F15" s="222" t="s">
        <v>227</v>
      </c>
      <c r="G15" s="228" t="s">
        <v>312</v>
      </c>
      <c r="H15" s="517"/>
      <c r="I15" s="518"/>
      <c r="J15" s="518"/>
      <c r="K15" s="519"/>
      <c r="L15" s="222" t="s">
        <v>227</v>
      </c>
      <c r="M15" s="228" t="s">
        <v>312</v>
      </c>
      <c r="N15" s="517"/>
      <c r="O15" s="518"/>
      <c r="P15" s="518"/>
      <c r="Q15" s="519"/>
      <c r="R15" s="222" t="s">
        <v>227</v>
      </c>
      <c r="S15" s="228" t="s">
        <v>312</v>
      </c>
      <c r="T15" s="517"/>
      <c r="U15" s="518"/>
      <c r="V15" s="518"/>
      <c r="W15" s="519"/>
      <c r="X15" s="222" t="s">
        <v>227</v>
      </c>
    </row>
    <row r="16" spans="1:24" ht="20.100000000000001" customHeight="1" x14ac:dyDescent="0.2">
      <c r="A16" s="229" t="s">
        <v>313</v>
      </c>
      <c r="B16" s="517"/>
      <c r="C16" s="518"/>
      <c r="D16" s="518"/>
      <c r="E16" s="519"/>
      <c r="F16" s="222" t="s">
        <v>227</v>
      </c>
      <c r="G16" s="229" t="s">
        <v>313</v>
      </c>
      <c r="H16" s="517"/>
      <c r="I16" s="518"/>
      <c r="J16" s="518"/>
      <c r="K16" s="519"/>
      <c r="L16" s="222" t="s">
        <v>227</v>
      </c>
      <c r="M16" s="229" t="s">
        <v>313</v>
      </c>
      <c r="N16" s="517"/>
      <c r="O16" s="518"/>
      <c r="P16" s="518"/>
      <c r="Q16" s="519"/>
      <c r="R16" s="222" t="s">
        <v>227</v>
      </c>
      <c r="S16" s="229" t="s">
        <v>313</v>
      </c>
      <c r="T16" s="517"/>
      <c r="U16" s="518"/>
      <c r="V16" s="518"/>
      <c r="W16" s="519"/>
      <c r="X16" s="222" t="s">
        <v>227</v>
      </c>
    </row>
    <row r="17" spans="1:24" ht="20.100000000000001" customHeight="1" x14ac:dyDescent="0.2">
      <c r="A17" s="228" t="s">
        <v>314</v>
      </c>
      <c r="B17" s="508"/>
      <c r="C17" s="509"/>
      <c r="D17" s="509"/>
      <c r="E17" s="510"/>
      <c r="F17" s="222" t="s">
        <v>305</v>
      </c>
      <c r="G17" s="228" t="s">
        <v>314</v>
      </c>
      <c r="H17" s="508"/>
      <c r="I17" s="509"/>
      <c r="J17" s="509"/>
      <c r="K17" s="510"/>
      <c r="L17" s="222" t="s">
        <v>305</v>
      </c>
      <c r="M17" s="228" t="s">
        <v>314</v>
      </c>
      <c r="N17" s="508"/>
      <c r="O17" s="509"/>
      <c r="P17" s="509"/>
      <c r="Q17" s="510"/>
      <c r="R17" s="222" t="s">
        <v>305</v>
      </c>
      <c r="S17" s="228" t="s">
        <v>314</v>
      </c>
      <c r="T17" s="508"/>
      <c r="U17" s="509"/>
      <c r="V17" s="509"/>
      <c r="W17" s="510"/>
      <c r="X17" s="222" t="s">
        <v>305</v>
      </c>
    </row>
    <row r="18" spans="1:24" ht="20.100000000000001" customHeight="1" thickBot="1" x14ac:dyDescent="0.25">
      <c r="A18" s="56" t="s">
        <v>315</v>
      </c>
      <c r="B18" s="524"/>
      <c r="C18" s="524"/>
      <c r="D18" s="524"/>
      <c r="E18" s="524"/>
      <c r="F18" s="222" t="s">
        <v>316</v>
      </c>
      <c r="G18" s="56" t="s">
        <v>315</v>
      </c>
      <c r="H18" s="524"/>
      <c r="I18" s="524"/>
      <c r="J18" s="524"/>
      <c r="K18" s="524"/>
      <c r="L18" s="222" t="s">
        <v>316</v>
      </c>
      <c r="M18" s="56" t="s">
        <v>315</v>
      </c>
      <c r="N18" s="524"/>
      <c r="O18" s="524"/>
      <c r="P18" s="524"/>
      <c r="Q18" s="524"/>
      <c r="R18" s="222" t="s">
        <v>316</v>
      </c>
      <c r="S18" s="56" t="s">
        <v>315</v>
      </c>
      <c r="T18" s="524"/>
      <c r="U18" s="524"/>
      <c r="V18" s="524"/>
      <c r="W18" s="524"/>
      <c r="X18" s="222" t="s">
        <v>316</v>
      </c>
    </row>
    <row r="19" spans="1:24" ht="69.95" customHeight="1" x14ac:dyDescent="0.2">
      <c r="A19" s="521" t="s">
        <v>317</v>
      </c>
      <c r="B19" s="522"/>
      <c r="C19" s="522"/>
      <c r="D19" s="522"/>
      <c r="E19" s="522"/>
      <c r="F19" s="523"/>
      <c r="G19" s="521" t="s">
        <v>317</v>
      </c>
      <c r="H19" s="522"/>
      <c r="I19" s="522"/>
      <c r="J19" s="522"/>
      <c r="K19" s="522"/>
      <c r="L19" s="523"/>
      <c r="M19" s="521" t="s">
        <v>317</v>
      </c>
      <c r="N19" s="522"/>
      <c r="O19" s="522"/>
      <c r="P19" s="522"/>
      <c r="Q19" s="522"/>
      <c r="R19" s="523"/>
      <c r="S19" s="521" t="s">
        <v>317</v>
      </c>
      <c r="T19" s="522"/>
      <c r="U19" s="522"/>
      <c r="V19" s="522"/>
      <c r="W19" s="522"/>
      <c r="X19" s="523"/>
    </row>
    <row r="20" spans="1:24" ht="20.100000000000001" customHeight="1" x14ac:dyDescent="0.2">
      <c r="A20" s="224" t="s">
        <v>318</v>
      </c>
      <c r="B20" s="549"/>
      <c r="C20" s="550"/>
      <c r="D20" s="550"/>
      <c r="E20" s="550"/>
      <c r="F20" s="551"/>
      <c r="G20" s="224" t="s">
        <v>318</v>
      </c>
      <c r="H20" s="549"/>
      <c r="I20" s="550"/>
      <c r="J20" s="550"/>
      <c r="K20" s="550"/>
      <c r="L20" s="551"/>
      <c r="M20" s="224" t="s">
        <v>318</v>
      </c>
      <c r="N20" s="549"/>
      <c r="O20" s="550"/>
      <c r="P20" s="550"/>
      <c r="Q20" s="550"/>
      <c r="R20" s="551"/>
      <c r="S20" s="224" t="s">
        <v>318</v>
      </c>
      <c r="T20" s="549"/>
      <c r="U20" s="550"/>
      <c r="V20" s="550"/>
      <c r="W20" s="550"/>
      <c r="X20" s="551"/>
    </row>
    <row r="21" spans="1:24" ht="20.100000000000001" customHeight="1" x14ac:dyDescent="0.2">
      <c r="A21" s="224" t="s">
        <v>319</v>
      </c>
      <c r="B21" s="520" t="s">
        <v>320</v>
      </c>
      <c r="C21" s="520"/>
      <c r="D21" s="520"/>
      <c r="E21" s="520"/>
      <c r="F21" s="225" t="s">
        <v>297</v>
      </c>
      <c r="G21" s="224" t="s">
        <v>319</v>
      </c>
      <c r="H21" s="520" t="s">
        <v>320</v>
      </c>
      <c r="I21" s="520"/>
      <c r="J21" s="520"/>
      <c r="K21" s="520"/>
      <c r="L21" s="225" t="s">
        <v>297</v>
      </c>
      <c r="M21" s="224" t="s">
        <v>319</v>
      </c>
      <c r="N21" s="520" t="s">
        <v>320</v>
      </c>
      <c r="O21" s="520"/>
      <c r="P21" s="520"/>
      <c r="Q21" s="520"/>
      <c r="R21" s="225" t="s">
        <v>297</v>
      </c>
      <c r="S21" s="224" t="s">
        <v>319</v>
      </c>
      <c r="T21" s="520" t="s">
        <v>320</v>
      </c>
      <c r="U21" s="520"/>
      <c r="V21" s="520"/>
      <c r="W21" s="520"/>
      <c r="X21" s="225" t="s">
        <v>297</v>
      </c>
    </row>
    <row r="22" spans="1:24" ht="20.100000000000001" customHeight="1" x14ac:dyDescent="0.2">
      <c r="A22" s="55" t="s">
        <v>321</v>
      </c>
      <c r="B22" s="540"/>
      <c r="C22" s="541"/>
      <c r="D22" s="541"/>
      <c r="E22" s="542"/>
      <c r="F22" s="222" t="s">
        <v>322</v>
      </c>
      <c r="G22" s="55" t="s">
        <v>321</v>
      </c>
      <c r="H22" s="540"/>
      <c r="I22" s="541"/>
      <c r="J22" s="541"/>
      <c r="K22" s="542"/>
      <c r="L22" s="222" t="s">
        <v>322</v>
      </c>
      <c r="M22" s="55" t="s">
        <v>321</v>
      </c>
      <c r="N22" s="540"/>
      <c r="O22" s="541"/>
      <c r="P22" s="541"/>
      <c r="Q22" s="542"/>
      <c r="R22" s="222" t="s">
        <v>322</v>
      </c>
      <c r="S22" s="55" t="s">
        <v>321</v>
      </c>
      <c r="T22" s="540"/>
      <c r="U22" s="541"/>
      <c r="V22" s="541"/>
      <c r="W22" s="542"/>
      <c r="X22" s="222" t="s">
        <v>322</v>
      </c>
    </row>
    <row r="23" spans="1:24" ht="20.100000000000001" customHeight="1" x14ac:dyDescent="0.2">
      <c r="A23" s="55" t="s">
        <v>323</v>
      </c>
      <c r="B23" s="508"/>
      <c r="C23" s="509"/>
      <c r="D23" s="509"/>
      <c r="E23" s="510"/>
      <c r="F23" s="222" t="s">
        <v>322</v>
      </c>
      <c r="G23" s="55" t="s">
        <v>323</v>
      </c>
      <c r="H23" s="508"/>
      <c r="I23" s="509"/>
      <c r="J23" s="509"/>
      <c r="K23" s="510"/>
      <c r="L23" s="222" t="s">
        <v>322</v>
      </c>
      <c r="M23" s="55" t="s">
        <v>323</v>
      </c>
      <c r="N23" s="508"/>
      <c r="O23" s="509"/>
      <c r="P23" s="509"/>
      <c r="Q23" s="510"/>
      <c r="R23" s="222" t="s">
        <v>322</v>
      </c>
      <c r="S23" s="55" t="s">
        <v>323</v>
      </c>
      <c r="T23" s="508"/>
      <c r="U23" s="509"/>
      <c r="V23" s="509"/>
      <c r="W23" s="510"/>
      <c r="X23" s="222" t="s">
        <v>322</v>
      </c>
    </row>
    <row r="24" spans="1:24" ht="20.100000000000001" customHeight="1" x14ac:dyDescent="0.2">
      <c r="A24" s="55" t="s">
        <v>324</v>
      </c>
      <c r="B24" s="508"/>
      <c r="C24" s="509"/>
      <c r="D24" s="509"/>
      <c r="E24" s="510"/>
      <c r="F24" s="222" t="s">
        <v>322</v>
      </c>
      <c r="G24" s="55" t="s">
        <v>324</v>
      </c>
      <c r="H24" s="508"/>
      <c r="I24" s="509"/>
      <c r="J24" s="509"/>
      <c r="K24" s="510"/>
      <c r="L24" s="222" t="s">
        <v>322</v>
      </c>
      <c r="M24" s="55" t="s">
        <v>324</v>
      </c>
      <c r="N24" s="508"/>
      <c r="O24" s="509"/>
      <c r="P24" s="509"/>
      <c r="Q24" s="510"/>
      <c r="R24" s="222" t="s">
        <v>322</v>
      </c>
      <c r="S24" s="55" t="s">
        <v>324</v>
      </c>
      <c r="T24" s="508"/>
      <c r="U24" s="509"/>
      <c r="V24" s="509"/>
      <c r="W24" s="510"/>
      <c r="X24" s="222" t="s">
        <v>322</v>
      </c>
    </row>
    <row r="25" spans="1:24" ht="20.100000000000001" customHeight="1" x14ac:dyDescent="0.2">
      <c r="A25" s="55" t="s">
        <v>325</v>
      </c>
      <c r="B25" s="508"/>
      <c r="C25" s="509"/>
      <c r="D25" s="509"/>
      <c r="E25" s="510"/>
      <c r="F25" s="222" t="s">
        <v>326</v>
      </c>
      <c r="G25" s="55" t="s">
        <v>325</v>
      </c>
      <c r="H25" s="508"/>
      <c r="I25" s="509"/>
      <c r="J25" s="509"/>
      <c r="K25" s="510"/>
      <c r="L25" s="222" t="s">
        <v>326</v>
      </c>
      <c r="M25" s="55" t="s">
        <v>325</v>
      </c>
      <c r="N25" s="508"/>
      <c r="O25" s="509"/>
      <c r="P25" s="509"/>
      <c r="Q25" s="510"/>
      <c r="R25" s="222" t="s">
        <v>326</v>
      </c>
      <c r="S25" s="55" t="s">
        <v>325</v>
      </c>
      <c r="T25" s="508"/>
      <c r="U25" s="509"/>
      <c r="V25" s="509"/>
      <c r="W25" s="510"/>
      <c r="X25" s="222" t="s">
        <v>326</v>
      </c>
    </row>
    <row r="26" spans="1:24" ht="20.100000000000001" customHeight="1" x14ac:dyDescent="0.2">
      <c r="A26" s="55" t="s">
        <v>327</v>
      </c>
      <c r="B26" s="508"/>
      <c r="C26" s="509"/>
      <c r="D26" s="509"/>
      <c r="E26" s="510"/>
      <c r="F26" s="222" t="s">
        <v>326</v>
      </c>
      <c r="G26" s="55" t="s">
        <v>327</v>
      </c>
      <c r="H26" s="508"/>
      <c r="I26" s="509"/>
      <c r="J26" s="509"/>
      <c r="K26" s="510"/>
      <c r="L26" s="222" t="s">
        <v>326</v>
      </c>
      <c r="M26" s="55" t="s">
        <v>327</v>
      </c>
      <c r="N26" s="508"/>
      <c r="O26" s="509"/>
      <c r="P26" s="509"/>
      <c r="Q26" s="510"/>
      <c r="R26" s="222" t="s">
        <v>326</v>
      </c>
      <c r="S26" s="55" t="s">
        <v>327</v>
      </c>
      <c r="T26" s="508"/>
      <c r="U26" s="509"/>
      <c r="V26" s="509"/>
      <c r="W26" s="510"/>
      <c r="X26" s="222" t="s">
        <v>326</v>
      </c>
    </row>
    <row r="27" spans="1:24" ht="20.100000000000001" customHeight="1" x14ac:dyDescent="0.2">
      <c r="A27" s="57" t="s">
        <v>328</v>
      </c>
      <c r="B27" s="508"/>
      <c r="C27" s="509">
        <f>'FINANČNE OBVEZNOSTI'!I17</f>
        <v>0</v>
      </c>
      <c r="D27" s="509">
        <f>'FINANČNE OBVEZNOSTI'!J17</f>
        <v>0</v>
      </c>
      <c r="E27" s="510"/>
      <c r="F27" s="222" t="s">
        <v>329</v>
      </c>
      <c r="G27" s="57" t="s">
        <v>328</v>
      </c>
      <c r="H27" s="508"/>
      <c r="I27" s="509">
        <f>'FINANČNE OBVEZNOSTI'!O17</f>
        <v>0</v>
      </c>
      <c r="J27" s="509">
        <f>'FINANČNE OBVEZNOSTI'!P17</f>
        <v>0</v>
      </c>
      <c r="K27" s="510"/>
      <c r="L27" s="222" t="s">
        <v>329</v>
      </c>
      <c r="M27" s="57" t="s">
        <v>328</v>
      </c>
      <c r="N27" s="508"/>
      <c r="O27" s="509">
        <f>'FINANČNE OBVEZNOSTI'!U17</f>
        <v>0</v>
      </c>
      <c r="P27" s="509">
        <f>'FINANČNE OBVEZNOSTI'!V17</f>
        <v>0</v>
      </c>
      <c r="Q27" s="510"/>
      <c r="R27" s="222" t="s">
        <v>329</v>
      </c>
      <c r="S27" s="57" t="s">
        <v>328</v>
      </c>
      <c r="T27" s="508"/>
      <c r="U27" s="509">
        <f>'FINANČNE OBVEZNOSTI'!AA17</f>
        <v>0</v>
      </c>
      <c r="V27" s="509">
        <f>'FINANČNE OBVEZNOSTI'!AB17</f>
        <v>0</v>
      </c>
      <c r="W27" s="510"/>
      <c r="X27" s="222" t="s">
        <v>329</v>
      </c>
    </row>
    <row r="28" spans="1:24" ht="20.100000000000001" customHeight="1" x14ac:dyDescent="0.2">
      <c r="A28" s="57" t="s">
        <v>330</v>
      </c>
      <c r="B28" s="508"/>
      <c r="C28" s="509"/>
      <c r="D28" s="509"/>
      <c r="E28" s="510"/>
      <c r="F28" s="222" t="s">
        <v>329</v>
      </c>
      <c r="G28" s="57" t="s">
        <v>330</v>
      </c>
      <c r="H28" s="508"/>
      <c r="I28" s="509"/>
      <c r="J28" s="509"/>
      <c r="K28" s="510"/>
      <c r="L28" s="222" t="s">
        <v>329</v>
      </c>
      <c r="M28" s="57" t="s">
        <v>330</v>
      </c>
      <c r="N28" s="508"/>
      <c r="O28" s="509"/>
      <c r="P28" s="509"/>
      <c r="Q28" s="510"/>
      <c r="R28" s="222" t="s">
        <v>329</v>
      </c>
      <c r="S28" s="57" t="s">
        <v>330</v>
      </c>
      <c r="T28" s="508"/>
      <c r="U28" s="509"/>
      <c r="V28" s="509"/>
      <c r="W28" s="510"/>
      <c r="X28" s="222" t="s">
        <v>329</v>
      </c>
    </row>
    <row r="29" spans="1:24" ht="20.100000000000001" customHeight="1" x14ac:dyDescent="0.2">
      <c r="A29" s="57" t="s">
        <v>331</v>
      </c>
      <c r="B29" s="508"/>
      <c r="C29" s="509"/>
      <c r="D29" s="509"/>
      <c r="E29" s="510"/>
      <c r="F29" s="222" t="s">
        <v>329</v>
      </c>
      <c r="G29" s="57" t="s">
        <v>331</v>
      </c>
      <c r="H29" s="508"/>
      <c r="I29" s="509"/>
      <c r="J29" s="509"/>
      <c r="K29" s="510"/>
      <c r="L29" s="222" t="s">
        <v>329</v>
      </c>
      <c r="M29" s="57" t="s">
        <v>331</v>
      </c>
      <c r="N29" s="508"/>
      <c r="O29" s="509"/>
      <c r="P29" s="509"/>
      <c r="Q29" s="510"/>
      <c r="R29" s="222" t="s">
        <v>329</v>
      </c>
      <c r="S29" s="57" t="s">
        <v>331</v>
      </c>
      <c r="T29" s="508"/>
      <c r="U29" s="509"/>
      <c r="V29" s="509"/>
      <c r="W29" s="510"/>
      <c r="X29" s="222" t="s">
        <v>329</v>
      </c>
    </row>
    <row r="30" spans="1:24" ht="20.100000000000001" customHeight="1" x14ac:dyDescent="0.2">
      <c r="A30" s="57" t="s">
        <v>332</v>
      </c>
      <c r="B30" s="508"/>
      <c r="C30" s="509"/>
      <c r="D30" s="509"/>
      <c r="E30" s="510"/>
      <c r="F30" s="222" t="s">
        <v>329</v>
      </c>
      <c r="G30" s="57" t="s">
        <v>332</v>
      </c>
      <c r="H30" s="508"/>
      <c r="I30" s="509"/>
      <c r="J30" s="509"/>
      <c r="K30" s="510"/>
      <c r="L30" s="222" t="s">
        <v>329</v>
      </c>
      <c r="M30" s="57" t="s">
        <v>332</v>
      </c>
      <c r="N30" s="508"/>
      <c r="O30" s="509"/>
      <c r="P30" s="509"/>
      <c r="Q30" s="510"/>
      <c r="R30" s="222" t="s">
        <v>329</v>
      </c>
      <c r="S30" s="57" t="s">
        <v>332</v>
      </c>
      <c r="T30" s="508"/>
      <c r="U30" s="509"/>
      <c r="V30" s="509"/>
      <c r="W30" s="510"/>
      <c r="X30" s="222" t="s">
        <v>329</v>
      </c>
    </row>
    <row r="31" spans="1:24" ht="20.100000000000001" customHeight="1" thickBot="1" x14ac:dyDescent="0.25">
      <c r="A31" s="230" t="s">
        <v>333</v>
      </c>
      <c r="B31" s="537"/>
      <c r="C31" s="538"/>
      <c r="D31" s="538"/>
      <c r="E31" s="539"/>
      <c r="F31" s="223" t="s">
        <v>334</v>
      </c>
      <c r="G31" s="230" t="s">
        <v>333</v>
      </c>
      <c r="H31" s="537"/>
      <c r="I31" s="538"/>
      <c r="J31" s="538"/>
      <c r="K31" s="539"/>
      <c r="L31" s="223" t="s">
        <v>334</v>
      </c>
      <c r="M31" s="230" t="s">
        <v>333</v>
      </c>
      <c r="N31" s="537"/>
      <c r="O31" s="538"/>
      <c r="P31" s="538"/>
      <c r="Q31" s="539"/>
      <c r="R31" s="223" t="s">
        <v>334</v>
      </c>
      <c r="S31" s="230" t="s">
        <v>333</v>
      </c>
      <c r="T31" s="537"/>
      <c r="U31" s="538"/>
      <c r="V31" s="538"/>
      <c r="W31" s="539"/>
      <c r="X31" s="223" t="s">
        <v>334</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gwmlQTDfhvD+H89QF05D15Wfis1H41edVUuUJzNEStt8gaMZI49u45TPbR9gePnbnVH1W34MrB2fSDO+hhLZHA==" saltValue="LWStQpbAkXtecg/pGlUZ3A==" spinCount="100000" sheet="1" formatRows="0" selectLockedCells="1"/>
  <mergeCells count="121">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N27:Q27"/>
    <mergeCell ref="N28:Q28"/>
    <mergeCell ref="N29:Q29"/>
    <mergeCell ref="N31:Q31"/>
    <mergeCell ref="N21:Q21"/>
    <mergeCell ref="N22:Q22"/>
    <mergeCell ref="N23:Q23"/>
    <mergeCell ref="N24:Q24"/>
    <mergeCell ref="N25:Q25"/>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B31:E31"/>
    <mergeCell ref="B22:E22"/>
    <mergeCell ref="B23:E23"/>
    <mergeCell ref="B24:E24"/>
    <mergeCell ref="B25:E25"/>
    <mergeCell ref="B26:E26"/>
    <mergeCell ref="A11:F11"/>
    <mergeCell ref="B10:E10"/>
    <mergeCell ref="B12:E12"/>
    <mergeCell ref="B13:E13"/>
    <mergeCell ref="B30:E30"/>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 H15:K15 N15:Q15 T15:W15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 H14:K14 N14:Q14 T14:W14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52" t="s">
        <v>335</v>
      </c>
      <c r="B1" s="553"/>
      <c r="C1" s="553"/>
      <c r="D1" s="553"/>
      <c r="E1" s="553"/>
      <c r="F1" s="553"/>
      <c r="G1" s="553"/>
      <c r="H1" s="553"/>
      <c r="I1" s="553"/>
      <c r="J1" s="553"/>
      <c r="K1" s="553"/>
      <c r="L1" s="553"/>
      <c r="M1" s="553"/>
      <c r="N1" s="553"/>
      <c r="O1" s="553"/>
      <c r="P1" s="553"/>
    </row>
    <row r="2" spans="1:16" ht="141" customHeight="1" x14ac:dyDescent="0.25">
      <c r="A2" s="554" t="s">
        <v>336</v>
      </c>
      <c r="B2" s="554"/>
      <c r="C2" s="554"/>
      <c r="D2" s="554"/>
      <c r="E2" s="554"/>
      <c r="F2" s="554"/>
      <c r="G2" s="554"/>
      <c r="H2" s="554"/>
      <c r="I2" s="554"/>
      <c r="J2" s="554"/>
      <c r="K2" s="554"/>
      <c r="L2" s="554"/>
      <c r="M2" s="554"/>
      <c r="N2" s="554"/>
      <c r="O2" s="554"/>
      <c r="P2" s="554"/>
    </row>
    <row r="3" spans="1:16" x14ac:dyDescent="0.25">
      <c r="A3" s="555"/>
      <c r="B3" s="555"/>
      <c r="C3" s="555"/>
      <c r="D3" s="555"/>
      <c r="E3" s="555"/>
      <c r="F3" s="555"/>
      <c r="G3" s="555"/>
      <c r="H3" s="555"/>
      <c r="I3" s="555"/>
      <c r="J3" s="555"/>
      <c r="K3" s="555"/>
      <c r="L3" s="555"/>
      <c r="M3" s="555"/>
      <c r="N3" s="555"/>
      <c r="O3" s="555"/>
      <c r="P3" s="555"/>
    </row>
    <row r="4" spans="1:16" x14ac:dyDescent="0.25">
      <c r="A4" s="555"/>
      <c r="B4" s="555"/>
      <c r="C4" s="555"/>
      <c r="D4" s="555"/>
      <c r="E4" s="555"/>
      <c r="F4" s="555"/>
      <c r="G4" s="555"/>
      <c r="H4" s="555"/>
      <c r="I4" s="555"/>
      <c r="J4" s="555"/>
      <c r="K4" s="555"/>
      <c r="L4" s="555"/>
      <c r="M4" s="555"/>
      <c r="N4" s="555"/>
      <c r="O4" s="555"/>
      <c r="P4" s="555"/>
    </row>
    <row r="5" spans="1:16" x14ac:dyDescent="0.25">
      <c r="A5" s="555"/>
      <c r="B5" s="555"/>
      <c r="C5" s="555"/>
      <c r="D5" s="555"/>
      <c r="E5" s="555"/>
      <c r="F5" s="555"/>
      <c r="G5" s="555"/>
      <c r="H5" s="555"/>
      <c r="I5" s="555"/>
      <c r="J5" s="555"/>
      <c r="K5" s="555"/>
      <c r="L5" s="555"/>
      <c r="M5" s="555"/>
      <c r="N5" s="555"/>
      <c r="O5" s="555"/>
      <c r="P5" s="555"/>
    </row>
    <row r="6" spans="1:16" x14ac:dyDescent="0.25">
      <c r="A6" s="555"/>
      <c r="B6" s="555"/>
      <c r="C6" s="555"/>
      <c r="D6" s="555"/>
      <c r="E6" s="555"/>
      <c r="F6" s="555"/>
      <c r="G6" s="555"/>
      <c r="H6" s="555"/>
      <c r="I6" s="555"/>
      <c r="J6" s="555"/>
      <c r="K6" s="555"/>
      <c r="L6" s="555"/>
      <c r="M6" s="555"/>
      <c r="N6" s="555"/>
      <c r="O6" s="555"/>
      <c r="P6" s="555"/>
    </row>
    <row r="7" spans="1:16" x14ac:dyDescent="0.25">
      <c r="A7" s="555"/>
      <c r="B7" s="555"/>
      <c r="C7" s="555"/>
      <c r="D7" s="555"/>
      <c r="E7" s="555"/>
      <c r="F7" s="555"/>
      <c r="G7" s="555"/>
      <c r="H7" s="555"/>
      <c r="I7" s="555"/>
      <c r="J7" s="555"/>
      <c r="K7" s="555"/>
      <c r="L7" s="555"/>
      <c r="M7" s="555"/>
      <c r="N7" s="555"/>
      <c r="O7" s="555"/>
      <c r="P7" s="555"/>
    </row>
    <row r="8" spans="1:16" x14ac:dyDescent="0.25">
      <c r="A8" s="555"/>
      <c r="B8" s="555"/>
      <c r="C8" s="555"/>
      <c r="D8" s="555"/>
      <c r="E8" s="555"/>
      <c r="F8" s="555"/>
      <c r="G8" s="555"/>
      <c r="H8" s="555"/>
      <c r="I8" s="555"/>
      <c r="J8" s="555"/>
      <c r="K8" s="555"/>
      <c r="L8" s="555"/>
      <c r="M8" s="555"/>
      <c r="N8" s="555"/>
      <c r="O8" s="555"/>
      <c r="P8" s="555"/>
    </row>
    <row r="9" spans="1:16" x14ac:dyDescent="0.25">
      <c r="A9" s="555"/>
      <c r="B9" s="555"/>
      <c r="C9" s="555"/>
      <c r="D9" s="555"/>
      <c r="E9" s="555"/>
      <c r="F9" s="555"/>
      <c r="G9" s="555"/>
      <c r="H9" s="555"/>
      <c r="I9" s="555"/>
      <c r="J9" s="555"/>
      <c r="K9" s="555"/>
      <c r="L9" s="555"/>
      <c r="M9" s="555"/>
      <c r="N9" s="555"/>
      <c r="O9" s="555"/>
      <c r="P9" s="555"/>
    </row>
    <row r="10" spans="1:16" x14ac:dyDescent="0.25">
      <c r="A10" s="555"/>
      <c r="B10" s="555"/>
      <c r="C10" s="555"/>
      <c r="D10" s="555"/>
      <c r="E10" s="555"/>
      <c r="F10" s="555"/>
      <c r="G10" s="555"/>
      <c r="H10" s="555"/>
      <c r="I10" s="555"/>
      <c r="J10" s="555"/>
      <c r="K10" s="555"/>
      <c r="L10" s="555"/>
      <c r="M10" s="555"/>
      <c r="N10" s="555"/>
      <c r="O10" s="555"/>
      <c r="P10" s="555"/>
    </row>
    <row r="11" spans="1:16" x14ac:dyDescent="0.25">
      <c r="A11" s="555"/>
      <c r="B11" s="555"/>
      <c r="C11" s="555"/>
      <c r="D11" s="555"/>
      <c r="E11" s="555"/>
      <c r="F11" s="555"/>
      <c r="G11" s="555"/>
      <c r="H11" s="555"/>
      <c r="I11" s="555"/>
      <c r="J11" s="555"/>
      <c r="K11" s="555"/>
      <c r="L11" s="555"/>
      <c r="M11" s="555"/>
      <c r="N11" s="555"/>
      <c r="O11" s="555"/>
      <c r="P11" s="555"/>
    </row>
    <row r="12" spans="1:16" x14ac:dyDescent="0.25">
      <c r="A12" s="555"/>
      <c r="B12" s="555"/>
      <c r="C12" s="555"/>
      <c r="D12" s="555"/>
      <c r="E12" s="555"/>
      <c r="F12" s="555"/>
      <c r="G12" s="555"/>
      <c r="H12" s="555"/>
      <c r="I12" s="555"/>
      <c r="J12" s="555"/>
      <c r="K12" s="555"/>
      <c r="L12" s="555"/>
      <c r="M12" s="555"/>
      <c r="N12" s="555"/>
      <c r="O12" s="555"/>
      <c r="P12" s="555"/>
    </row>
    <row r="13" spans="1:16" x14ac:dyDescent="0.25">
      <c r="A13" s="555"/>
      <c r="B13" s="555"/>
      <c r="C13" s="555"/>
      <c r="D13" s="555"/>
      <c r="E13" s="555"/>
      <c r="F13" s="555"/>
      <c r="G13" s="555"/>
      <c r="H13" s="555"/>
      <c r="I13" s="555"/>
      <c r="J13" s="555"/>
      <c r="K13" s="555"/>
      <c r="L13" s="555"/>
      <c r="M13" s="555"/>
      <c r="N13" s="555"/>
      <c r="O13" s="555"/>
      <c r="P13" s="555"/>
    </row>
    <row r="14" spans="1:16" x14ac:dyDescent="0.25">
      <c r="A14" s="555"/>
      <c r="B14" s="555"/>
      <c r="C14" s="555"/>
      <c r="D14" s="555"/>
      <c r="E14" s="555"/>
      <c r="F14" s="555"/>
      <c r="G14" s="555"/>
      <c r="H14" s="555"/>
      <c r="I14" s="555"/>
      <c r="J14" s="555"/>
      <c r="K14" s="555"/>
      <c r="L14" s="555"/>
      <c r="M14" s="555"/>
      <c r="N14" s="555"/>
      <c r="O14" s="555"/>
      <c r="P14" s="555"/>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91" customWidth="1"/>
    <col min="11" max="11" width="10.28515625" bestFit="1" customWidth="1"/>
  </cols>
  <sheetData>
    <row r="1" spans="1:11" ht="39.950000000000003" customHeight="1" x14ac:dyDescent="0.25">
      <c r="A1" s="594" t="s">
        <v>337</v>
      </c>
      <c r="B1" s="595"/>
      <c r="C1" s="595"/>
      <c r="D1" s="595"/>
      <c r="E1" s="595"/>
      <c r="F1" s="595"/>
      <c r="G1" s="595"/>
      <c r="H1" s="596"/>
    </row>
    <row r="2" spans="1:11" ht="20.100000000000001" customHeight="1" x14ac:dyDescent="0.25">
      <c r="A2" s="575" t="s">
        <v>338</v>
      </c>
      <c r="B2" s="576"/>
      <c r="C2" s="576"/>
      <c r="D2" s="576"/>
      <c r="E2" s="576"/>
      <c r="F2" s="576"/>
      <c r="G2" s="576"/>
      <c r="H2" s="577"/>
    </row>
    <row r="3" spans="1:11" ht="20.100000000000001" customHeight="1" x14ac:dyDescent="0.25">
      <c r="A3" s="597" t="s">
        <v>339</v>
      </c>
      <c r="B3" s="598"/>
      <c r="C3" s="598"/>
      <c r="D3" s="598"/>
      <c r="E3" s="598"/>
      <c r="F3" s="598"/>
      <c r="G3" s="599">
        <f>'STROŠKI PROJEKTA'!F83</f>
        <v>0</v>
      </c>
      <c r="H3" s="600"/>
      <c r="I3" s="245"/>
    </row>
    <row r="4" spans="1:11" ht="20.100000000000001" customHeight="1" x14ac:dyDescent="0.25">
      <c r="A4" s="559" t="s">
        <v>340</v>
      </c>
      <c r="B4" s="560"/>
      <c r="C4" s="560"/>
      <c r="D4" s="560"/>
      <c r="E4" s="560"/>
      <c r="F4" s="561"/>
      <c r="G4" s="583">
        <f>SUMIF('STROŠKI PROJEKTA'!G8:G80,ŠIFRANTI!A2,'STROŠKI PROJEKTA'!F8:F80)</f>
        <v>0</v>
      </c>
      <c r="H4" s="584"/>
    </row>
    <row r="5" spans="1:11" ht="20.100000000000001" customHeight="1" x14ac:dyDescent="0.25">
      <c r="A5" s="559" t="s">
        <v>341</v>
      </c>
      <c r="B5" s="560"/>
      <c r="C5" s="560"/>
      <c r="D5" s="560"/>
      <c r="E5" s="560"/>
      <c r="F5" s="561"/>
      <c r="G5" s="583">
        <f>SUMIF('STROŠKI PROJEKTA'!G8:G80,ŠIFRANTI!A3,'STROŠKI PROJEKTA'!F8:F80)</f>
        <v>0</v>
      </c>
      <c r="H5" s="584"/>
    </row>
    <row r="6" spans="1:11" ht="20.100000000000001" customHeight="1" x14ac:dyDescent="0.25">
      <c r="A6" s="578" t="s">
        <v>342</v>
      </c>
      <c r="B6" s="579"/>
      <c r="C6" s="579"/>
      <c r="D6" s="579"/>
      <c r="E6" s="579"/>
      <c r="F6" s="579"/>
      <c r="G6" s="583">
        <f>SUMIF('STROŠKI PROJEKTA'!G8:G80,ŠIFRANTI!A4,'STROŠKI PROJEKTA'!F8:F80)</f>
        <v>0</v>
      </c>
      <c r="H6" s="584"/>
    </row>
    <row r="7" spans="1:11" ht="20.100000000000001" customHeight="1" x14ac:dyDescent="0.25">
      <c r="A7" s="578" t="s">
        <v>343</v>
      </c>
      <c r="B7" s="579"/>
      <c r="C7" s="579"/>
      <c r="D7" s="579"/>
      <c r="E7" s="579"/>
      <c r="F7" s="579"/>
      <c r="G7" s="583">
        <f>SUMIF('STROŠKI PROJEKTA'!G8:G80,ŠIFRANTI!A5,'STROŠKI PROJEKTA'!F8:F80)</f>
        <v>0</v>
      </c>
      <c r="H7" s="584"/>
    </row>
    <row r="8" spans="1:11" ht="20.100000000000001" customHeight="1" x14ac:dyDescent="0.25">
      <c r="A8" s="575" t="s">
        <v>344</v>
      </c>
      <c r="B8" s="576"/>
      <c r="C8" s="576"/>
      <c r="D8" s="576"/>
      <c r="E8" s="576"/>
      <c r="F8" s="576"/>
      <c r="G8" s="576"/>
      <c r="H8" s="577"/>
    </row>
    <row r="9" spans="1:11" ht="20.100000000000001" customHeight="1" x14ac:dyDescent="0.25">
      <c r="A9" s="597" t="s">
        <v>345</v>
      </c>
      <c r="B9" s="598"/>
      <c r="C9" s="598"/>
      <c r="D9" s="598"/>
      <c r="E9" s="598"/>
      <c r="F9" s="598"/>
      <c r="G9" s="571">
        <v>100000</v>
      </c>
      <c r="H9" s="572"/>
    </row>
    <row r="10" spans="1:11" ht="20.100000000000001" customHeight="1" x14ac:dyDescent="0.25">
      <c r="A10" s="569" t="s">
        <v>346</v>
      </c>
      <c r="B10" s="570"/>
      <c r="C10" s="570"/>
      <c r="D10" s="570"/>
      <c r="E10" s="570"/>
      <c r="F10" s="570"/>
      <c r="G10" s="583" t="e">
        <f>(G4/G3)*G9</f>
        <v>#DIV/0!</v>
      </c>
      <c r="H10" s="584"/>
    </row>
    <row r="11" spans="1:11" ht="20.100000000000001" customHeight="1" x14ac:dyDescent="0.25">
      <c r="A11" s="569" t="s">
        <v>347</v>
      </c>
      <c r="B11" s="570"/>
      <c r="C11" s="570"/>
      <c r="D11" s="570"/>
      <c r="E11" s="570"/>
      <c r="F11" s="570"/>
      <c r="G11" s="583" t="e">
        <f>G5/G3*G9</f>
        <v>#DIV/0!</v>
      </c>
      <c r="H11" s="584"/>
    </row>
    <row r="12" spans="1:11" ht="20.100000000000001" customHeight="1" x14ac:dyDescent="0.25">
      <c r="A12" s="578" t="s">
        <v>348</v>
      </c>
      <c r="B12" s="579"/>
      <c r="C12" s="579"/>
      <c r="D12" s="579"/>
      <c r="E12" s="579"/>
      <c r="F12" s="579"/>
      <c r="G12" s="583" t="e">
        <f>(G6/G3)*G9</f>
        <v>#DIV/0!</v>
      </c>
      <c r="H12" s="584"/>
    </row>
    <row r="13" spans="1:11" ht="20.100000000000001" customHeight="1" x14ac:dyDescent="0.25">
      <c r="A13" s="578" t="s">
        <v>349</v>
      </c>
      <c r="B13" s="579"/>
      <c r="C13" s="579"/>
      <c r="D13" s="579"/>
      <c r="E13" s="579"/>
      <c r="F13" s="579"/>
      <c r="G13" s="583" t="e">
        <f>G7/G3*G9</f>
        <v>#DIV/0!</v>
      </c>
      <c r="H13" s="584"/>
    </row>
    <row r="14" spans="1:11" ht="20.100000000000001" customHeight="1" x14ac:dyDescent="0.25">
      <c r="A14" s="575" t="s">
        <v>350</v>
      </c>
      <c r="B14" s="576"/>
      <c r="C14" s="576"/>
      <c r="D14" s="576"/>
      <c r="E14" s="576"/>
      <c r="F14" s="576"/>
      <c r="G14" s="576"/>
      <c r="H14" s="577"/>
    </row>
    <row r="15" spans="1:11" ht="20.100000000000001" customHeight="1" x14ac:dyDescent="0.25">
      <c r="A15" s="587" t="s">
        <v>351</v>
      </c>
      <c r="B15" s="588"/>
      <c r="C15" s="588"/>
      <c r="D15" s="589" t="s">
        <v>352</v>
      </c>
      <c r="E15" s="590"/>
      <c r="F15" s="591"/>
      <c r="G15" s="571"/>
      <c r="H15" s="572"/>
    </row>
    <row r="16" spans="1:11" ht="20.100000000000001" customHeight="1" x14ac:dyDescent="0.25">
      <c r="A16" s="559" t="s">
        <v>353</v>
      </c>
      <c r="B16" s="560"/>
      <c r="C16" s="560"/>
      <c r="D16" s="560"/>
      <c r="E16" s="560"/>
      <c r="F16" s="561"/>
      <c r="G16" s="592"/>
      <c r="H16" s="593"/>
      <c r="I16" s="91" t="e">
        <f>IF(G16=ŠIFRANTI!A2,'KUMULACIJA in INTENZIVNOST DP'!G10+'KUMULACIJA in INTENZIVNOST DP'!G15+'KUMULACIJA in INTENZIVNOST DP'!G18,'KUMULACIJA in INTENZIVNOST DP'!G11+'KUMULACIJA in INTENZIVNOST DP'!G15+'KUMULACIJA in INTENZIVNOST DP'!G18)</f>
        <v>#DIV/0!</v>
      </c>
      <c r="K16" s="92"/>
    </row>
    <row r="17" spans="1:10" ht="20.100000000000001" customHeight="1" x14ac:dyDescent="0.25">
      <c r="A17" s="569" t="s">
        <v>354</v>
      </c>
      <c r="B17" s="570"/>
      <c r="C17" s="570"/>
      <c r="D17" s="570"/>
      <c r="E17" s="570"/>
      <c r="F17" s="570"/>
      <c r="G17" s="583" t="e">
        <f>VLOOKUP(G16,ŠIFRANTI!A:B,2,FALSE)</f>
        <v>#N/A</v>
      </c>
      <c r="H17" s="584"/>
      <c r="J17" s="92"/>
    </row>
    <row r="18" spans="1:10" ht="20.100000000000001" customHeight="1" x14ac:dyDescent="0.25">
      <c r="A18" s="578" t="s">
        <v>355</v>
      </c>
      <c r="B18" s="579"/>
      <c r="C18" s="579"/>
      <c r="D18" s="579"/>
      <c r="E18" s="579"/>
      <c r="F18" s="579"/>
      <c r="G18" s="567"/>
      <c r="H18" s="568"/>
      <c r="I18" s="91" t="e">
        <f>SUMIF('STROŠKI PROJEKTA'!#REF!,G16,'STROŠKI PROJEKTA'!E8:E80)</f>
        <v>#REF!</v>
      </c>
    </row>
    <row r="19" spans="1:10" ht="20.100000000000001" customHeight="1" x14ac:dyDescent="0.25">
      <c r="A19" s="580" t="e">
        <f>IF(I16&gt;G17,"POMOČ DE MINIMIS PRESEGA ZGORNJO MEJO - UPOŠTEVAJ DOLOČILA JAVNEGA RAZPISA","POMOČ DE MINIMIS NE PRESEGA ZGORNJE MEJE - OK")</f>
        <v>#DIV/0!</v>
      </c>
      <c r="B19" s="581"/>
      <c r="C19" s="581"/>
      <c r="D19" s="581"/>
      <c r="E19" s="581"/>
      <c r="F19" s="581"/>
      <c r="G19" s="581"/>
      <c r="H19" s="582"/>
    </row>
    <row r="20" spans="1:10" ht="20.100000000000001" customHeight="1" x14ac:dyDescent="0.25">
      <c r="A20" s="575" t="s">
        <v>356</v>
      </c>
      <c r="B20" s="576"/>
      <c r="C20" s="576"/>
      <c r="D20" s="576"/>
      <c r="E20" s="576"/>
      <c r="F20" s="576"/>
      <c r="G20" s="576"/>
      <c r="H20" s="577"/>
    </row>
    <row r="21" spans="1:10" ht="20.100000000000001" customHeight="1" x14ac:dyDescent="0.25">
      <c r="A21" s="569" t="s">
        <v>357</v>
      </c>
      <c r="B21" s="570"/>
      <c r="C21" s="570"/>
      <c r="D21" s="570"/>
      <c r="E21" s="570"/>
      <c r="F21" s="570"/>
      <c r="G21" s="592"/>
      <c r="H21" s="593"/>
    </row>
    <row r="22" spans="1:10" ht="20.100000000000001" customHeight="1" x14ac:dyDescent="0.25">
      <c r="A22" s="569" t="s">
        <v>358</v>
      </c>
      <c r="B22" s="570"/>
      <c r="C22" s="570"/>
      <c r="D22" s="570"/>
      <c r="E22" s="570"/>
      <c r="F22" s="570"/>
      <c r="G22" s="592"/>
      <c r="H22" s="593"/>
      <c r="I22" s="93" t="str">
        <f>IF(G22="Veliko","OBVEZNO PREVERI ALI GRE ZA NOVO DEJAVNOST","")</f>
        <v/>
      </c>
      <c r="J22" s="93"/>
    </row>
    <row r="23" spans="1:10" ht="20.100000000000001" customHeight="1" x14ac:dyDescent="0.25">
      <c r="A23" s="559" t="s">
        <v>359</v>
      </c>
      <c r="B23" s="560"/>
      <c r="C23" s="560"/>
      <c r="D23" s="560"/>
      <c r="E23" s="560"/>
      <c r="F23" s="561"/>
      <c r="G23" s="601"/>
      <c r="H23" s="602"/>
    </row>
    <row r="24" spans="1:10" ht="20.100000000000001" customHeight="1" x14ac:dyDescent="0.25">
      <c r="A24" s="559" t="s">
        <v>360</v>
      </c>
      <c r="B24" s="560"/>
      <c r="C24" s="560"/>
      <c r="D24" s="560"/>
      <c r="E24" s="560"/>
      <c r="F24" s="561"/>
      <c r="G24" s="603" t="e">
        <f>IF(G23=ŠIFRANTI!F2,VLOOKUP(G21,ŠIFRANTI!R:W,4,FALSE),VLOOKUP(G21,ŠIFRANTI!R:W,3,FALSE))</f>
        <v>#N/A</v>
      </c>
      <c r="H24" s="604"/>
    </row>
    <row r="25" spans="1:10" ht="20.100000000000001" customHeight="1" x14ac:dyDescent="0.25">
      <c r="A25" s="559" t="s">
        <v>361</v>
      </c>
      <c r="B25" s="560"/>
      <c r="C25" s="560"/>
      <c r="D25" s="560"/>
      <c r="E25" s="560"/>
      <c r="F25" s="561"/>
      <c r="G25" s="603" t="e">
        <f>IF(G22=ŠIFRANTI!D3,VLOOKUP(G21,ŠIFRANTI!R:W,5,FALSE),VLOOKUP(G21,ŠIFRANTI!R:W,6,FALSE))</f>
        <v>#N/A</v>
      </c>
      <c r="H25" s="604"/>
    </row>
    <row r="26" spans="1:10" ht="20.100000000000001" customHeight="1" x14ac:dyDescent="0.25">
      <c r="A26" s="559" t="s">
        <v>362</v>
      </c>
      <c r="B26" s="560"/>
      <c r="C26" s="560"/>
      <c r="D26" s="560"/>
      <c r="E26" s="560"/>
      <c r="F26" s="561"/>
      <c r="G26" s="583" t="e">
        <f>G25*G3</f>
        <v>#N/A</v>
      </c>
      <c r="H26" s="584"/>
    </row>
    <row r="27" spans="1:10" ht="20.100000000000001" customHeight="1" x14ac:dyDescent="0.25">
      <c r="A27" s="559" t="s">
        <v>363</v>
      </c>
      <c r="B27" s="560"/>
      <c r="C27" s="560"/>
      <c r="D27" s="560"/>
      <c r="E27" s="585" t="s">
        <v>352</v>
      </c>
      <c r="F27" s="586"/>
      <c r="G27" s="567"/>
      <c r="H27" s="568"/>
    </row>
    <row r="28" spans="1:10" ht="20.100000000000001" customHeight="1" x14ac:dyDescent="0.25">
      <c r="A28" s="569" t="s">
        <v>364</v>
      </c>
      <c r="B28" s="570"/>
      <c r="C28" s="570"/>
      <c r="D28" s="570"/>
      <c r="E28" s="570"/>
      <c r="F28" s="570"/>
      <c r="G28" s="571"/>
      <c r="H28" s="572"/>
      <c r="I28" s="91" t="e">
        <f>SUMIF('STROŠKI PROJEKTA'!#REF!,ŠIFRANTI!A4,'STROŠKI PROJEKTA'!E8:E80)</f>
        <v>#REF!</v>
      </c>
      <c r="J28" s="158"/>
    </row>
    <row r="29" spans="1:10" ht="20.100000000000001" customHeight="1" x14ac:dyDescent="0.25">
      <c r="A29" s="580" t="e">
        <f>IF((G12+G27+G28)&gt;G26,"REGIONALNA POMOČ PRESEGA ZGORNJO MEJO - UPOŠTEVAJ DOLOČILA JAVNEGA RAZPISA","REGIONALNA DRŽAVNA POMOČ NE PRESEGA ZGORNJE MEJE - OK")</f>
        <v>#DIV/0!</v>
      </c>
      <c r="B29" s="581"/>
      <c r="C29" s="581"/>
      <c r="D29" s="581"/>
      <c r="E29" s="581"/>
      <c r="F29" s="581"/>
      <c r="G29" s="581"/>
      <c r="H29" s="582"/>
    </row>
    <row r="30" spans="1:10" ht="20.100000000000001" customHeight="1" x14ac:dyDescent="0.25">
      <c r="A30" s="575" t="s">
        <v>365</v>
      </c>
      <c r="B30" s="576"/>
      <c r="C30" s="576"/>
      <c r="D30" s="576"/>
      <c r="E30" s="576"/>
      <c r="F30" s="576"/>
      <c r="G30" s="576"/>
      <c r="H30" s="577"/>
    </row>
    <row r="31" spans="1:10" ht="20.100000000000001" customHeight="1" x14ac:dyDescent="0.25">
      <c r="A31" s="569" t="s">
        <v>366</v>
      </c>
      <c r="B31" s="570"/>
      <c r="C31" s="570"/>
      <c r="D31" s="570"/>
      <c r="E31" s="570"/>
      <c r="F31" s="570"/>
      <c r="G31" s="571">
        <v>500001</v>
      </c>
      <c r="H31" s="572"/>
    </row>
    <row r="32" spans="1:10" ht="20.100000000000001" customHeight="1" x14ac:dyDescent="0.25">
      <c r="A32" s="569" t="s">
        <v>367</v>
      </c>
      <c r="B32" s="570"/>
      <c r="C32" s="570"/>
      <c r="D32" s="570"/>
      <c r="E32" s="570"/>
      <c r="F32" s="570"/>
      <c r="G32" s="567"/>
      <c r="H32" s="568"/>
      <c r="I32" s="91" t="e">
        <f>SUMIF('STROŠKI PROJEKTA'!#REF!,ŠIFRANTI!A5,'STROŠKI PROJEKTA'!E8:E80)</f>
        <v>#REF!</v>
      </c>
    </row>
    <row r="33" spans="1:8" ht="20.100000000000001" customHeight="1" x14ac:dyDescent="0.25">
      <c r="A33" s="564" t="s">
        <v>368</v>
      </c>
      <c r="B33" s="565"/>
      <c r="C33" s="565"/>
      <c r="D33" s="565"/>
      <c r="E33" s="565"/>
      <c r="F33" s="566"/>
      <c r="G33" s="573">
        <f>VLOOKUP(A33,ŠIFRANTI!H1:I7,2,FALSE)</f>
        <v>0.8</v>
      </c>
      <c r="H33" s="574"/>
    </row>
    <row r="34" spans="1:8" ht="20.100000000000001" customHeight="1" x14ac:dyDescent="0.25">
      <c r="A34" s="559" t="s">
        <v>369</v>
      </c>
      <c r="B34" s="560"/>
      <c r="C34" s="560"/>
      <c r="D34" s="560"/>
      <c r="E34" s="560"/>
      <c r="F34" s="561"/>
      <c r="G34" s="562">
        <v>600000</v>
      </c>
      <c r="H34" s="563"/>
    </row>
    <row r="35" spans="1:8" ht="20.100000000000001" customHeight="1" x14ac:dyDescent="0.25">
      <c r="A35" s="559" t="s">
        <v>370</v>
      </c>
      <c r="B35" s="560"/>
      <c r="C35" s="560"/>
      <c r="D35" s="560"/>
      <c r="E35" s="560"/>
      <c r="F35" s="561"/>
      <c r="G35" s="562">
        <f>G33*G3</f>
        <v>0</v>
      </c>
      <c r="H35" s="563"/>
    </row>
    <row r="36" spans="1:8" ht="20.100000000000001" customHeight="1" thickBot="1" x14ac:dyDescent="0.3">
      <c r="A36" s="556" t="e">
        <f>IF(OR((G13+G31+G32)&gt;G35,(G13+G31+G32)&gt;G34),"ABER POMOČ PRESEGA ZGORNJO MEJO - UPOŠTEVAJ DOLOČILA JAVNEGA RAZPISA","ABER DRŽAVNA POMOČ NE PRESEGA ZGORNJE MEJE - OK")</f>
        <v>#DIV/0!</v>
      </c>
      <c r="B36" s="557"/>
      <c r="C36" s="557"/>
      <c r="D36" s="557"/>
      <c r="E36" s="557"/>
      <c r="F36" s="557"/>
      <c r="G36" s="557"/>
      <c r="H36" s="558"/>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G5:H5"/>
    <mergeCell ref="A7:F7"/>
    <mergeCell ref="G7:H7"/>
    <mergeCell ref="A11:F11"/>
    <mergeCell ref="G11:H11"/>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5:C15"/>
    <mergeCell ref="D15:F15"/>
    <mergeCell ref="A19:H19"/>
    <mergeCell ref="G15:H15"/>
    <mergeCell ref="A17:F17"/>
    <mergeCell ref="A16:F16"/>
    <mergeCell ref="G16:H16"/>
    <mergeCell ref="G17:H17"/>
    <mergeCell ref="A31:F31"/>
    <mergeCell ref="G31:H31"/>
    <mergeCell ref="G33:H33"/>
    <mergeCell ref="A20:H20"/>
    <mergeCell ref="A18:F18"/>
    <mergeCell ref="G18:H18"/>
    <mergeCell ref="A29:H29"/>
    <mergeCell ref="G26:H26"/>
    <mergeCell ref="A30:H30"/>
    <mergeCell ref="A28:F28"/>
    <mergeCell ref="G28:H28"/>
    <mergeCell ref="E27:F27"/>
    <mergeCell ref="A36:H36"/>
    <mergeCell ref="A35:F35"/>
    <mergeCell ref="G35:H35"/>
    <mergeCell ref="A33:F33"/>
    <mergeCell ref="G32:H32"/>
    <mergeCell ref="A32:F32"/>
    <mergeCell ref="A34:F34"/>
    <mergeCell ref="G34:H34"/>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17" customFormat="1" ht="35.25" customHeight="1" x14ac:dyDescent="0.25">
      <c r="A1" s="216" t="s">
        <v>371</v>
      </c>
      <c r="B1" s="216" t="s">
        <v>372</v>
      </c>
      <c r="C1" s="216" t="s">
        <v>373</v>
      </c>
      <c r="D1" s="216" t="s">
        <v>374</v>
      </c>
      <c r="E1" s="216" t="s">
        <v>375</v>
      </c>
      <c r="F1" s="216" t="s">
        <v>376</v>
      </c>
      <c r="G1" s="216" t="s">
        <v>377</v>
      </c>
      <c r="H1" s="216" t="s">
        <v>378</v>
      </c>
      <c r="I1" s="216" t="s">
        <v>379</v>
      </c>
      <c r="L1" s="219" t="s">
        <v>379</v>
      </c>
      <c r="M1" s="219" t="s">
        <v>380</v>
      </c>
      <c r="N1" s="219" t="s">
        <v>381</v>
      </c>
      <c r="O1" s="219" t="s">
        <v>382</v>
      </c>
      <c r="P1" s="219" t="s">
        <v>383</v>
      </c>
      <c r="Q1" s="219" t="s">
        <v>384</v>
      </c>
      <c r="R1" s="219" t="s">
        <v>385</v>
      </c>
      <c r="S1" s="219" t="s">
        <v>386</v>
      </c>
      <c r="T1" s="219" t="s">
        <v>387</v>
      </c>
      <c r="U1" s="219" t="s">
        <v>388</v>
      </c>
      <c r="V1" s="219" t="s">
        <v>389</v>
      </c>
      <c r="W1" s="219" t="s">
        <v>390</v>
      </c>
      <c r="X1" s="219" t="s">
        <v>391</v>
      </c>
      <c r="Y1" s="219" t="s">
        <v>392</v>
      </c>
      <c r="Z1" s="219" t="s">
        <v>393</v>
      </c>
      <c r="AA1" s="219" t="s">
        <v>394</v>
      </c>
      <c r="AB1" s="219" t="s">
        <v>395</v>
      </c>
      <c r="AC1" s="219" t="s">
        <v>396</v>
      </c>
      <c r="AD1" s="219" t="s">
        <v>397</v>
      </c>
      <c r="AE1" s="219" t="s">
        <v>398</v>
      </c>
      <c r="AF1" s="219" t="s">
        <v>399</v>
      </c>
      <c r="AG1" s="219" t="s">
        <v>400</v>
      </c>
      <c r="AH1" s="219" t="s">
        <v>401</v>
      </c>
      <c r="AI1" s="219" t="s">
        <v>402</v>
      </c>
      <c r="AJ1" s="217" t="s">
        <v>403</v>
      </c>
      <c r="AK1" s="217" t="s">
        <v>404</v>
      </c>
      <c r="AL1" s="217" t="s">
        <v>405</v>
      </c>
      <c r="AM1" s="217" t="s">
        <v>406</v>
      </c>
      <c r="AN1" s="217" t="s">
        <v>407</v>
      </c>
      <c r="AO1" s="217" t="s">
        <v>408</v>
      </c>
      <c r="AP1" s="217" t="s">
        <v>409</v>
      </c>
      <c r="AQ1" s="217" t="s">
        <v>410</v>
      </c>
      <c r="AR1" s="217" t="s">
        <v>411</v>
      </c>
      <c r="AS1" s="217" t="s">
        <v>412</v>
      </c>
      <c r="AT1" s="217" t="s">
        <v>413</v>
      </c>
      <c r="AU1" s="217" t="s">
        <v>414</v>
      </c>
      <c r="AV1" s="217" t="s">
        <v>415</v>
      </c>
      <c r="AW1" s="219" t="s">
        <v>416</v>
      </c>
      <c r="AX1" s="219" t="s">
        <v>417</v>
      </c>
      <c r="AY1" s="219" t="s">
        <v>418</v>
      </c>
      <c r="AZ1" s="219" t="s">
        <v>419</v>
      </c>
      <c r="BA1" s="219" t="s">
        <v>420</v>
      </c>
      <c r="BB1" s="219" t="s">
        <v>421</v>
      </c>
      <c r="BC1" s="219" t="s">
        <v>422</v>
      </c>
      <c r="BD1" s="219" t="s">
        <v>423</v>
      </c>
    </row>
    <row r="2" spans="1:56" x14ac:dyDescent="0.25">
      <c r="A2" s="218" t="s">
        <v>412</v>
      </c>
      <c r="B2" s="218" t="s">
        <v>417</v>
      </c>
      <c r="C2" s="218" t="s">
        <v>419</v>
      </c>
      <c r="D2" s="218" t="s">
        <v>397</v>
      </c>
      <c r="E2" s="218" t="s">
        <v>393</v>
      </c>
      <c r="F2" s="218" t="s">
        <v>380</v>
      </c>
      <c r="G2" s="218" t="s">
        <v>382</v>
      </c>
      <c r="H2" s="218" t="s">
        <v>392</v>
      </c>
      <c r="I2" s="218" t="s">
        <v>379</v>
      </c>
      <c r="L2" s="220" t="s">
        <v>227</v>
      </c>
      <c r="M2" s="220" t="s">
        <v>227</v>
      </c>
      <c r="N2" s="220" t="s">
        <v>227</v>
      </c>
      <c r="O2" s="220" t="s">
        <v>227</v>
      </c>
      <c r="P2" s="220" t="s">
        <v>227</v>
      </c>
      <c r="Q2" s="220" t="s">
        <v>227</v>
      </c>
      <c r="R2" s="220" t="s">
        <v>227</v>
      </c>
      <c r="S2" s="220" t="s">
        <v>227</v>
      </c>
      <c r="T2" s="220" t="s">
        <v>227</v>
      </c>
      <c r="U2" s="220" t="s">
        <v>227</v>
      </c>
      <c r="V2" s="220" t="s">
        <v>227</v>
      </c>
      <c r="W2" s="220" t="s">
        <v>227</v>
      </c>
      <c r="X2" s="220" t="s">
        <v>227</v>
      </c>
      <c r="Y2" s="220" t="s">
        <v>227</v>
      </c>
      <c r="Z2" s="220" t="s">
        <v>227</v>
      </c>
      <c r="AA2" s="220" t="s">
        <v>227</v>
      </c>
      <c r="AB2" s="220" t="s">
        <v>227</v>
      </c>
      <c r="AC2" s="220" t="s">
        <v>227</v>
      </c>
      <c r="AD2" s="220" t="s">
        <v>227</v>
      </c>
      <c r="AE2" s="220" t="s">
        <v>227</v>
      </c>
      <c r="AF2" s="220" t="s">
        <v>227</v>
      </c>
      <c r="AG2" s="220" t="s">
        <v>227</v>
      </c>
      <c r="AH2" s="220" t="s">
        <v>227</v>
      </c>
      <c r="AI2" s="220" t="s">
        <v>227</v>
      </c>
      <c r="AJ2" s="220" t="s">
        <v>227</v>
      </c>
      <c r="AK2" s="220" t="s">
        <v>227</v>
      </c>
      <c r="AL2" s="220" t="s">
        <v>227</v>
      </c>
      <c r="AM2" s="220" t="s">
        <v>227</v>
      </c>
      <c r="AN2" s="220" t="s">
        <v>227</v>
      </c>
      <c r="AO2" s="220" t="s">
        <v>227</v>
      </c>
      <c r="AP2" s="220" t="s">
        <v>227</v>
      </c>
      <c r="AQ2" s="220" t="s">
        <v>227</v>
      </c>
      <c r="AR2" s="220" t="s">
        <v>227</v>
      </c>
      <c r="AS2" s="220" t="s">
        <v>227</v>
      </c>
      <c r="AT2" s="220" t="s">
        <v>227</v>
      </c>
      <c r="AU2" s="220" t="s">
        <v>227</v>
      </c>
      <c r="AV2" s="220" t="s">
        <v>227</v>
      </c>
      <c r="AW2" s="220" t="s">
        <v>227</v>
      </c>
      <c r="AX2" t="s">
        <v>424</v>
      </c>
      <c r="AY2" t="s">
        <v>424</v>
      </c>
      <c r="AZ2" t="s">
        <v>425</v>
      </c>
      <c r="BA2" t="s">
        <v>426</v>
      </c>
      <c r="BB2" t="s">
        <v>424</v>
      </c>
      <c r="BC2" t="s">
        <v>424</v>
      </c>
      <c r="BD2" t="s">
        <v>427</v>
      </c>
    </row>
    <row r="3" spans="1:56" x14ac:dyDescent="0.25">
      <c r="A3" s="83" t="s">
        <v>414</v>
      </c>
      <c r="B3" s="218" t="s">
        <v>418</v>
      </c>
      <c r="C3" s="218" t="s">
        <v>420</v>
      </c>
      <c r="D3" s="83" t="s">
        <v>398</v>
      </c>
      <c r="E3" s="218" t="s">
        <v>394</v>
      </c>
      <c r="F3" s="218" t="s">
        <v>381</v>
      </c>
      <c r="G3" s="218" t="s">
        <v>383</v>
      </c>
      <c r="H3" s="218"/>
      <c r="I3" s="218"/>
      <c r="AX3" t="s">
        <v>428</v>
      </c>
      <c r="AY3" t="s">
        <v>428</v>
      </c>
      <c r="AZ3" t="s">
        <v>429</v>
      </c>
      <c r="BA3" t="s">
        <v>430</v>
      </c>
      <c r="BB3" t="s">
        <v>428</v>
      </c>
      <c r="BC3" t="s">
        <v>431</v>
      </c>
      <c r="BD3" t="s">
        <v>432</v>
      </c>
    </row>
    <row r="4" spans="1:56" x14ac:dyDescent="0.25">
      <c r="A4" s="83" t="s">
        <v>413</v>
      </c>
      <c r="B4" s="83" t="s">
        <v>416</v>
      </c>
      <c r="C4" s="218"/>
      <c r="D4" s="83" t="s">
        <v>399</v>
      </c>
      <c r="E4" s="218" t="s">
        <v>395</v>
      </c>
      <c r="F4" s="218"/>
      <c r="G4" s="218" t="s">
        <v>384</v>
      </c>
      <c r="H4" s="83"/>
      <c r="I4" s="218"/>
      <c r="AX4" t="s">
        <v>433</v>
      </c>
      <c r="AY4" t="s">
        <v>433</v>
      </c>
      <c r="AZ4" t="s">
        <v>434</v>
      </c>
      <c r="BA4" t="s">
        <v>435</v>
      </c>
      <c r="BB4" t="s">
        <v>433</v>
      </c>
      <c r="BC4" t="s">
        <v>433</v>
      </c>
      <c r="BD4" t="s">
        <v>436</v>
      </c>
    </row>
    <row r="5" spans="1:56" x14ac:dyDescent="0.25">
      <c r="A5" s="83" t="s">
        <v>423</v>
      </c>
      <c r="B5" s="83"/>
      <c r="C5" s="218"/>
      <c r="D5" s="83" t="s">
        <v>400</v>
      </c>
      <c r="E5" s="218" t="s">
        <v>396</v>
      </c>
      <c r="F5" s="218"/>
      <c r="G5" s="83" t="s">
        <v>385</v>
      </c>
      <c r="H5" s="83"/>
      <c r="I5" s="218"/>
      <c r="AX5" t="s">
        <v>437</v>
      </c>
      <c r="AY5" t="s">
        <v>438</v>
      </c>
      <c r="AZ5" t="s">
        <v>439</v>
      </c>
      <c r="BA5" t="s">
        <v>440</v>
      </c>
      <c r="BB5" t="s">
        <v>437</v>
      </c>
      <c r="BC5" t="s">
        <v>438</v>
      </c>
      <c r="BD5" t="s">
        <v>441</v>
      </c>
    </row>
    <row r="6" spans="1:56" x14ac:dyDescent="0.25">
      <c r="A6" s="83" t="s">
        <v>422</v>
      </c>
      <c r="B6" s="83"/>
      <c r="C6" s="218"/>
      <c r="D6" s="83" t="s">
        <v>401</v>
      </c>
      <c r="E6" s="83"/>
      <c r="F6" s="218"/>
      <c r="G6" s="83" t="s">
        <v>386</v>
      </c>
      <c r="H6" s="83"/>
      <c r="I6" s="218"/>
      <c r="AX6" t="s">
        <v>442</v>
      </c>
      <c r="AY6" t="s">
        <v>443</v>
      </c>
      <c r="AZ6" t="s">
        <v>444</v>
      </c>
      <c r="BA6" t="s">
        <v>445</v>
      </c>
      <c r="BB6" t="s">
        <v>442</v>
      </c>
      <c r="BC6" t="s">
        <v>446</v>
      </c>
    </row>
    <row r="7" spans="1:56" x14ac:dyDescent="0.25">
      <c r="A7" s="83" t="s">
        <v>421</v>
      </c>
      <c r="B7" s="83"/>
      <c r="C7" s="218"/>
      <c r="D7" s="83"/>
      <c r="E7" s="83"/>
      <c r="F7" s="83"/>
      <c r="G7" s="83" t="s">
        <v>387</v>
      </c>
      <c r="H7" s="83"/>
      <c r="I7" s="218"/>
      <c r="AX7" t="s">
        <v>447</v>
      </c>
      <c r="AY7" t="s">
        <v>448</v>
      </c>
      <c r="AZ7" t="s">
        <v>449</v>
      </c>
      <c r="BA7" t="s">
        <v>450</v>
      </c>
      <c r="BB7" t="s">
        <v>447</v>
      </c>
      <c r="BC7" t="s">
        <v>448</v>
      </c>
    </row>
    <row r="8" spans="1:56" x14ac:dyDescent="0.25">
      <c r="A8" s="83" t="s">
        <v>405</v>
      </c>
      <c r="B8" s="83"/>
      <c r="C8" s="218"/>
      <c r="D8" s="83"/>
      <c r="E8" s="83"/>
      <c r="F8" s="83"/>
      <c r="G8" s="83" t="s">
        <v>388</v>
      </c>
      <c r="H8" s="83"/>
      <c r="I8" s="218"/>
      <c r="AX8" t="s">
        <v>451</v>
      </c>
      <c r="AY8" t="s">
        <v>451</v>
      </c>
      <c r="AZ8" t="s">
        <v>452</v>
      </c>
      <c r="BB8" t="s">
        <v>453</v>
      </c>
      <c r="BC8" t="s">
        <v>453</v>
      </c>
    </row>
    <row r="9" spans="1:56" x14ac:dyDescent="0.25">
      <c r="A9" s="83" t="s">
        <v>409</v>
      </c>
      <c r="B9" s="83"/>
      <c r="C9" s="218"/>
      <c r="D9" s="83"/>
      <c r="E9" s="83"/>
      <c r="F9" s="83"/>
      <c r="G9" s="83" t="s">
        <v>389</v>
      </c>
      <c r="H9" s="83"/>
      <c r="I9" s="218"/>
      <c r="AZ9" t="s">
        <v>454</v>
      </c>
    </row>
    <row r="10" spans="1:56" x14ac:dyDescent="0.25">
      <c r="A10" s="83" t="s">
        <v>408</v>
      </c>
      <c r="B10" s="83"/>
      <c r="C10" s="218"/>
      <c r="D10" s="83"/>
      <c r="E10" s="83"/>
      <c r="F10" s="83"/>
      <c r="G10" s="83" t="s">
        <v>390</v>
      </c>
      <c r="H10" s="83"/>
      <c r="I10" s="218"/>
      <c r="AZ10" t="s">
        <v>455</v>
      </c>
    </row>
    <row r="11" spans="1:56" x14ac:dyDescent="0.25">
      <c r="A11" s="83" t="s">
        <v>404</v>
      </c>
      <c r="B11" s="83"/>
      <c r="C11" s="218"/>
      <c r="D11" s="83"/>
      <c r="E11" s="83"/>
      <c r="F11" s="83"/>
      <c r="G11" s="83" t="s">
        <v>391</v>
      </c>
      <c r="H11" s="83"/>
      <c r="I11" s="218"/>
    </row>
    <row r="12" spans="1:56" x14ac:dyDescent="0.25">
      <c r="A12" s="83" t="s">
        <v>411</v>
      </c>
      <c r="B12" s="83"/>
      <c r="C12" s="83"/>
      <c r="D12" s="83"/>
      <c r="E12" s="83"/>
      <c r="F12" s="83"/>
      <c r="G12" s="83"/>
      <c r="H12" s="83"/>
      <c r="I12" s="83"/>
    </row>
    <row r="13" spans="1:56" x14ac:dyDescent="0.25">
      <c r="A13" s="83" t="s">
        <v>407</v>
      </c>
      <c r="B13" s="83"/>
      <c r="C13" s="83"/>
      <c r="D13" s="83"/>
      <c r="E13" s="83"/>
      <c r="F13" s="83"/>
      <c r="G13" s="83"/>
      <c r="H13" s="83"/>
      <c r="I13" s="83"/>
    </row>
    <row r="14" spans="1:56" x14ac:dyDescent="0.25">
      <c r="A14" s="83" t="s">
        <v>415</v>
      </c>
      <c r="B14" s="83"/>
      <c r="C14" s="83"/>
      <c r="D14" s="83"/>
      <c r="E14" s="83"/>
      <c r="F14" s="83"/>
      <c r="G14" s="83"/>
      <c r="H14" s="83"/>
      <c r="I14" s="83"/>
    </row>
    <row r="15" spans="1:56" x14ac:dyDescent="0.25">
      <c r="A15" s="83" t="s">
        <v>410</v>
      </c>
      <c r="B15" s="83"/>
      <c r="C15" s="83"/>
      <c r="D15" s="83"/>
      <c r="E15" s="83"/>
      <c r="F15" s="83"/>
      <c r="G15" s="83"/>
      <c r="H15" s="83"/>
      <c r="I15" s="83"/>
    </row>
    <row r="16" spans="1:56" x14ac:dyDescent="0.25">
      <c r="A16" s="83" t="s">
        <v>406</v>
      </c>
      <c r="B16" s="83"/>
      <c r="C16" s="83"/>
      <c r="D16" s="83"/>
      <c r="E16" s="83"/>
      <c r="F16" s="83"/>
      <c r="G16" s="83"/>
      <c r="H16" s="83"/>
      <c r="I16" s="83"/>
    </row>
    <row r="17" spans="1:9" x14ac:dyDescent="0.25">
      <c r="A17" s="83" t="s">
        <v>403</v>
      </c>
      <c r="B17" s="83"/>
      <c r="C17" s="83"/>
      <c r="D17" s="83"/>
      <c r="E17" s="83"/>
      <c r="F17" s="83"/>
      <c r="G17" s="83"/>
      <c r="H17" s="83"/>
      <c r="I17" s="83"/>
    </row>
    <row r="18" spans="1:9" x14ac:dyDescent="0.25">
      <c r="A18" s="83" t="s">
        <v>402</v>
      </c>
      <c r="B18" s="83"/>
      <c r="C18" s="83"/>
      <c r="D18" s="83"/>
      <c r="E18" s="83"/>
      <c r="F18" s="83"/>
      <c r="G18" s="83"/>
      <c r="H18" s="83"/>
      <c r="I18" s="83"/>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73" customWidth="1"/>
    <col min="4" max="4" width="27" bestFit="1" customWidth="1"/>
    <col min="5" max="5" width="3.42578125" style="73" customWidth="1"/>
    <col min="6" max="6" width="26.85546875" bestFit="1" customWidth="1"/>
    <col min="7" max="7" width="3.7109375" style="73" customWidth="1"/>
    <col min="8" max="8" width="98.85546875" bestFit="1" customWidth="1"/>
    <col min="9" max="9" width="10.140625" customWidth="1"/>
    <col min="10" max="10" width="3.42578125" style="73"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73" customWidth="1"/>
    <col min="25" max="25" width="19.85546875" customWidth="1"/>
    <col min="26" max="26" width="4.140625" style="73" customWidth="1"/>
    <col min="27" max="27" width="19.7109375" bestFit="1" customWidth="1"/>
    <col min="28" max="28" width="4.140625" style="73" customWidth="1"/>
    <col min="29" max="29" width="19.28515625" bestFit="1" customWidth="1"/>
    <col min="30" max="30" width="4.140625" style="73" customWidth="1"/>
    <col min="31" max="31" width="25.5703125" bestFit="1" customWidth="1"/>
    <col min="32" max="32" width="4.140625" style="73" customWidth="1"/>
    <col min="34" max="34" width="4.140625" style="73" customWidth="1"/>
  </cols>
  <sheetData>
    <row r="1" spans="1:33" ht="30" x14ac:dyDescent="0.25">
      <c r="A1" s="72" t="s">
        <v>456</v>
      </c>
      <c r="D1" s="72" t="s">
        <v>457</v>
      </c>
      <c r="F1" s="72" t="s">
        <v>458</v>
      </c>
      <c r="H1" s="72" t="s">
        <v>459</v>
      </c>
      <c r="K1" s="74" t="s">
        <v>460</v>
      </c>
      <c r="L1" s="74" t="s">
        <v>461</v>
      </c>
      <c r="M1" s="74" t="s">
        <v>462</v>
      </c>
      <c r="N1" s="75" t="s">
        <v>463</v>
      </c>
      <c r="O1" s="75" t="s">
        <v>464</v>
      </c>
      <c r="P1" s="76" t="s">
        <v>465</v>
      </c>
      <c r="Q1" s="76" t="s">
        <v>466</v>
      </c>
      <c r="R1" s="77" t="s">
        <v>467</v>
      </c>
      <c r="S1" s="78" t="s">
        <v>468</v>
      </c>
      <c r="T1" s="77" t="s">
        <v>469</v>
      </c>
      <c r="U1" s="77" t="s">
        <v>470</v>
      </c>
      <c r="V1" s="77" t="s">
        <v>471</v>
      </c>
      <c r="W1" s="77" t="s">
        <v>472</v>
      </c>
      <c r="X1" s="159"/>
      <c r="Y1" s="72" t="s">
        <v>473</v>
      </c>
      <c r="AA1" s="72" t="s">
        <v>474</v>
      </c>
      <c r="AB1" s="215"/>
      <c r="AC1" s="72" t="s">
        <v>302</v>
      </c>
      <c r="AD1" s="215"/>
      <c r="AE1" s="72" t="s">
        <v>303</v>
      </c>
      <c r="AG1" t="s">
        <v>313</v>
      </c>
    </row>
    <row r="2" spans="1:33" x14ac:dyDescent="0.25">
      <c r="A2" t="s">
        <v>475</v>
      </c>
      <c r="B2">
        <v>300000</v>
      </c>
      <c r="D2" t="s">
        <v>476</v>
      </c>
      <c r="F2" t="s">
        <v>7</v>
      </c>
      <c r="H2" s="79" t="s">
        <v>477</v>
      </c>
      <c r="I2" s="80">
        <v>0.65</v>
      </c>
      <c r="K2" s="81" t="s">
        <v>478</v>
      </c>
      <c r="L2" s="82" t="s">
        <v>479</v>
      </c>
      <c r="M2" s="83" t="s">
        <v>480</v>
      </c>
      <c r="N2" s="84">
        <v>11</v>
      </c>
      <c r="O2" s="85" t="s">
        <v>481</v>
      </c>
      <c r="P2" s="86" t="s">
        <v>482</v>
      </c>
      <c r="Q2" s="84" t="s">
        <v>483</v>
      </c>
      <c r="R2" s="86" t="s">
        <v>484</v>
      </c>
      <c r="S2" s="87" t="s">
        <v>7</v>
      </c>
      <c r="T2" s="88">
        <v>0</v>
      </c>
      <c r="U2" s="88">
        <v>0.15</v>
      </c>
      <c r="V2" s="88">
        <v>0.25</v>
      </c>
      <c r="W2" s="88">
        <v>0.35</v>
      </c>
      <c r="X2" s="160"/>
      <c r="Y2" t="s">
        <v>87</v>
      </c>
      <c r="AA2" t="s">
        <v>7</v>
      </c>
      <c r="AC2" t="s">
        <v>485</v>
      </c>
      <c r="AE2" t="s">
        <v>328</v>
      </c>
      <c r="AG2" t="s">
        <v>321</v>
      </c>
    </row>
    <row r="3" spans="1:33" x14ac:dyDescent="0.25">
      <c r="A3" t="s">
        <v>486</v>
      </c>
      <c r="B3">
        <v>50000</v>
      </c>
      <c r="D3" t="s">
        <v>487</v>
      </c>
      <c r="F3" t="s">
        <v>488</v>
      </c>
      <c r="H3" t="s">
        <v>368</v>
      </c>
      <c r="I3" s="80">
        <v>0.8</v>
      </c>
      <c r="K3" s="81" t="s">
        <v>478</v>
      </c>
      <c r="L3" s="82" t="s">
        <v>479</v>
      </c>
      <c r="M3" s="83" t="s">
        <v>480</v>
      </c>
      <c r="N3" s="84">
        <v>12</v>
      </c>
      <c r="O3" s="85" t="s">
        <v>489</v>
      </c>
      <c r="P3" s="86" t="s">
        <v>490</v>
      </c>
      <c r="Q3" s="84">
        <v>213</v>
      </c>
      <c r="R3" s="86" t="s">
        <v>491</v>
      </c>
      <c r="S3" s="87" t="s">
        <v>488</v>
      </c>
      <c r="T3" s="88">
        <v>0</v>
      </c>
      <c r="U3" s="88">
        <v>0</v>
      </c>
      <c r="V3" s="88">
        <v>0</v>
      </c>
      <c r="W3" s="88">
        <v>0</v>
      </c>
      <c r="X3" s="160"/>
      <c r="Y3" t="s">
        <v>89</v>
      </c>
      <c r="AA3" t="s">
        <v>488</v>
      </c>
      <c r="AC3" t="s">
        <v>492</v>
      </c>
      <c r="AE3" t="s">
        <v>330</v>
      </c>
      <c r="AG3" t="s">
        <v>323</v>
      </c>
    </row>
    <row r="4" spans="1:33" x14ac:dyDescent="0.25">
      <c r="A4" t="s">
        <v>493</v>
      </c>
      <c r="D4" t="s">
        <v>494</v>
      </c>
      <c r="H4" t="s">
        <v>495</v>
      </c>
      <c r="I4" s="80">
        <v>0.85</v>
      </c>
      <c r="K4" s="81" t="s">
        <v>496</v>
      </c>
      <c r="L4" s="82" t="s">
        <v>497</v>
      </c>
      <c r="M4" s="83" t="s">
        <v>498</v>
      </c>
      <c r="N4" s="84" t="s">
        <v>496</v>
      </c>
      <c r="O4" s="85" t="s">
        <v>499</v>
      </c>
      <c r="P4" s="86" t="s">
        <v>500</v>
      </c>
      <c r="Q4" s="84">
        <v>195</v>
      </c>
      <c r="R4" s="86" t="s">
        <v>501</v>
      </c>
      <c r="S4" s="87" t="s">
        <v>488</v>
      </c>
      <c r="T4" s="88">
        <v>0.3</v>
      </c>
      <c r="U4" s="88">
        <v>0.3</v>
      </c>
      <c r="V4" s="88">
        <v>0.4</v>
      </c>
      <c r="W4" s="88">
        <v>0.5</v>
      </c>
      <c r="X4" s="160"/>
      <c r="AC4" t="s">
        <v>502</v>
      </c>
      <c r="AE4" t="s">
        <v>503</v>
      </c>
    </row>
    <row r="5" spans="1:33" x14ac:dyDescent="0.25">
      <c r="A5" s="79" t="s">
        <v>504</v>
      </c>
      <c r="H5" t="s">
        <v>505</v>
      </c>
      <c r="I5" s="80">
        <v>0.8</v>
      </c>
      <c r="K5" s="81" t="s">
        <v>496</v>
      </c>
      <c r="L5" s="82" t="s">
        <v>497</v>
      </c>
      <c r="M5" s="83" t="s">
        <v>498</v>
      </c>
      <c r="N5" s="84" t="s">
        <v>496</v>
      </c>
      <c r="O5" s="85" t="s">
        <v>499</v>
      </c>
      <c r="P5" s="86" t="s">
        <v>500</v>
      </c>
      <c r="Q5" s="84" t="s">
        <v>506</v>
      </c>
      <c r="R5" s="86" t="s">
        <v>507</v>
      </c>
      <c r="S5" s="87" t="s">
        <v>488</v>
      </c>
      <c r="T5" s="88">
        <v>0.3</v>
      </c>
      <c r="U5" s="88">
        <v>0.3</v>
      </c>
      <c r="V5" s="88">
        <v>0.4</v>
      </c>
      <c r="W5" s="88">
        <v>0.5</v>
      </c>
      <c r="X5" s="160"/>
      <c r="AC5" t="s">
        <v>508</v>
      </c>
      <c r="AE5" t="s">
        <v>509</v>
      </c>
    </row>
    <row r="6" spans="1:33" x14ac:dyDescent="0.25">
      <c r="A6" t="s">
        <v>510</v>
      </c>
      <c r="H6" t="s">
        <v>511</v>
      </c>
      <c r="I6" s="80">
        <v>1</v>
      </c>
      <c r="K6" s="81" t="s">
        <v>496</v>
      </c>
      <c r="L6" s="82" t="s">
        <v>497</v>
      </c>
      <c r="M6" s="83" t="s">
        <v>498</v>
      </c>
      <c r="N6" s="84" t="s">
        <v>478</v>
      </c>
      <c r="O6" s="85" t="s">
        <v>512</v>
      </c>
      <c r="P6" s="86" t="s">
        <v>513</v>
      </c>
      <c r="Q6" s="84">
        <v>148</v>
      </c>
      <c r="R6" s="86" t="s">
        <v>514</v>
      </c>
      <c r="S6" s="87" t="s">
        <v>488</v>
      </c>
      <c r="T6" s="88">
        <v>0.3</v>
      </c>
      <c r="U6" s="88">
        <v>0.3</v>
      </c>
      <c r="V6" s="88">
        <v>0.4</v>
      </c>
      <c r="W6" s="88">
        <v>0.5</v>
      </c>
      <c r="X6" s="160"/>
      <c r="AC6" t="s">
        <v>515</v>
      </c>
      <c r="AE6" t="s">
        <v>516</v>
      </c>
    </row>
    <row r="7" spans="1:33" x14ac:dyDescent="0.25">
      <c r="H7" t="s">
        <v>517</v>
      </c>
      <c r="I7" s="80">
        <v>0.65</v>
      </c>
      <c r="K7" s="81" t="s">
        <v>496</v>
      </c>
      <c r="L7" s="82" t="s">
        <v>497</v>
      </c>
      <c r="M7" s="83" t="s">
        <v>498</v>
      </c>
      <c r="N7" s="84" t="s">
        <v>518</v>
      </c>
      <c r="O7" s="85" t="s">
        <v>519</v>
      </c>
      <c r="P7" s="86" t="s">
        <v>520</v>
      </c>
      <c r="Q7" s="84">
        <v>149</v>
      </c>
      <c r="R7" s="86" t="s">
        <v>521</v>
      </c>
      <c r="S7" s="87" t="s">
        <v>488</v>
      </c>
      <c r="T7" s="88">
        <v>0.3</v>
      </c>
      <c r="U7" s="88">
        <v>0.3</v>
      </c>
      <c r="V7" s="88">
        <v>0.4</v>
      </c>
      <c r="W7" s="88">
        <v>0.5</v>
      </c>
      <c r="X7" s="160"/>
      <c r="AC7" t="s">
        <v>522</v>
      </c>
      <c r="AE7" t="s">
        <v>523</v>
      </c>
    </row>
    <row r="8" spans="1:33" x14ac:dyDescent="0.25">
      <c r="K8" s="81" t="s">
        <v>478</v>
      </c>
      <c r="L8" s="82" t="s">
        <v>479</v>
      </c>
      <c r="M8" s="83" t="s">
        <v>480</v>
      </c>
      <c r="N8" s="84" t="s">
        <v>524</v>
      </c>
      <c r="O8" s="85" t="s">
        <v>525</v>
      </c>
      <c r="P8" s="86" t="s">
        <v>526</v>
      </c>
      <c r="Q8" s="84" t="s">
        <v>527</v>
      </c>
      <c r="R8" s="86" t="s">
        <v>528</v>
      </c>
      <c r="S8" s="87" t="s">
        <v>7</v>
      </c>
      <c r="T8" s="88">
        <v>0</v>
      </c>
      <c r="U8" s="88">
        <v>0.15</v>
      </c>
      <c r="V8" s="88">
        <v>0.25</v>
      </c>
      <c r="W8" s="88">
        <v>0.35</v>
      </c>
      <c r="X8" s="160"/>
      <c r="AC8" t="s">
        <v>529</v>
      </c>
      <c r="AE8" t="s">
        <v>530</v>
      </c>
    </row>
    <row r="9" spans="1:33" x14ac:dyDescent="0.25">
      <c r="H9" s="89" t="s">
        <v>531</v>
      </c>
      <c r="K9" s="81" t="s">
        <v>496</v>
      </c>
      <c r="L9" s="82" t="s">
        <v>497</v>
      </c>
      <c r="M9" s="83" t="s">
        <v>498</v>
      </c>
      <c r="N9" s="84">
        <v>10</v>
      </c>
      <c r="O9" s="85" t="s">
        <v>532</v>
      </c>
      <c r="P9" s="86" t="s">
        <v>533</v>
      </c>
      <c r="Q9" s="84">
        <v>150</v>
      </c>
      <c r="R9" s="86" t="s">
        <v>534</v>
      </c>
      <c r="S9" s="87" t="s">
        <v>488</v>
      </c>
      <c r="T9" s="88">
        <v>0.3</v>
      </c>
      <c r="U9" s="88">
        <v>0.3</v>
      </c>
      <c r="V9" s="88">
        <v>0.4</v>
      </c>
      <c r="W9" s="88">
        <v>0.5</v>
      </c>
      <c r="X9" s="160"/>
      <c r="AC9" t="s">
        <v>535</v>
      </c>
    </row>
    <row r="10" spans="1:33" x14ac:dyDescent="0.25">
      <c r="K10" s="81" t="s">
        <v>478</v>
      </c>
      <c r="L10" s="82" t="s">
        <v>479</v>
      </c>
      <c r="M10" s="83" t="s">
        <v>480</v>
      </c>
      <c r="N10" s="84" t="s">
        <v>524</v>
      </c>
      <c r="O10" s="85" t="s">
        <v>525</v>
      </c>
      <c r="P10" s="86" t="s">
        <v>526</v>
      </c>
      <c r="Q10" s="84" t="s">
        <v>205</v>
      </c>
      <c r="R10" s="86" t="s">
        <v>536</v>
      </c>
      <c r="S10" s="87" t="s">
        <v>7</v>
      </c>
      <c r="T10" s="88">
        <v>0</v>
      </c>
      <c r="U10" s="88">
        <v>0.15</v>
      </c>
      <c r="V10" s="88">
        <v>0.25</v>
      </c>
      <c r="W10" s="88">
        <v>0.35</v>
      </c>
      <c r="X10" s="160"/>
      <c r="AC10" t="s">
        <v>537</v>
      </c>
    </row>
    <row r="11" spans="1:33" x14ac:dyDescent="0.25">
      <c r="A11" s="79" t="s">
        <v>365</v>
      </c>
      <c r="K11" s="81" t="s">
        <v>478</v>
      </c>
      <c r="L11" s="82" t="s">
        <v>479</v>
      </c>
      <c r="M11" s="83" t="s">
        <v>480</v>
      </c>
      <c r="N11" s="84" t="s">
        <v>538</v>
      </c>
      <c r="O11" s="85" t="s">
        <v>539</v>
      </c>
      <c r="P11" s="86" t="s">
        <v>540</v>
      </c>
      <c r="Q11" s="84" t="s">
        <v>207</v>
      </c>
      <c r="R11" s="86" t="s">
        <v>541</v>
      </c>
      <c r="S11" s="87" t="s">
        <v>7</v>
      </c>
      <c r="T11" s="88">
        <v>0</v>
      </c>
      <c r="U11" s="88">
        <v>0.15</v>
      </c>
      <c r="V11" s="88">
        <v>0.25</v>
      </c>
      <c r="W11" s="88">
        <v>0.3</v>
      </c>
      <c r="X11" s="160"/>
      <c r="AC11" t="s">
        <v>530</v>
      </c>
    </row>
    <row r="12" spans="1:33" x14ac:dyDescent="0.25">
      <c r="K12" s="81" t="s">
        <v>478</v>
      </c>
      <c r="L12" s="82" t="s">
        <v>479</v>
      </c>
      <c r="M12" s="83" t="s">
        <v>480</v>
      </c>
      <c r="N12" s="84">
        <v>11</v>
      </c>
      <c r="O12" s="85" t="s">
        <v>481</v>
      </c>
      <c r="P12" s="86" t="s">
        <v>482</v>
      </c>
      <c r="Q12" s="84" t="s">
        <v>209</v>
      </c>
      <c r="R12" s="86" t="s">
        <v>542</v>
      </c>
      <c r="S12" s="87" t="s">
        <v>7</v>
      </c>
      <c r="T12" s="88">
        <v>0</v>
      </c>
      <c r="U12" s="88">
        <v>0.15</v>
      </c>
      <c r="V12" s="88">
        <v>0.25</v>
      </c>
      <c r="W12" s="88">
        <v>0.35</v>
      </c>
      <c r="X12" s="160"/>
    </row>
    <row r="13" spans="1:33" x14ac:dyDescent="0.25">
      <c r="K13" s="81" t="s">
        <v>496</v>
      </c>
      <c r="L13" s="82" t="s">
        <v>497</v>
      </c>
      <c r="M13" s="83" t="s">
        <v>498</v>
      </c>
      <c r="N13" s="84" t="s">
        <v>543</v>
      </c>
      <c r="O13" s="85" t="s">
        <v>544</v>
      </c>
      <c r="P13" s="86" t="s">
        <v>545</v>
      </c>
      <c r="Q13" s="84">
        <v>151</v>
      </c>
      <c r="R13" s="86" t="s">
        <v>546</v>
      </c>
      <c r="S13" s="87" t="s">
        <v>488</v>
      </c>
      <c r="T13" s="88">
        <v>0.3</v>
      </c>
      <c r="U13" s="88">
        <v>0.3</v>
      </c>
      <c r="V13" s="88">
        <v>0.4</v>
      </c>
      <c r="W13" s="88">
        <v>0.5</v>
      </c>
      <c r="X13" s="160"/>
    </row>
    <row r="14" spans="1:33" x14ac:dyDescent="0.25">
      <c r="K14" s="81" t="s">
        <v>478</v>
      </c>
      <c r="L14" s="82" t="s">
        <v>479</v>
      </c>
      <c r="M14" s="83" t="s">
        <v>480</v>
      </c>
      <c r="N14" s="84">
        <v>11</v>
      </c>
      <c r="O14" s="85" t="s">
        <v>481</v>
      </c>
      <c r="P14" s="86" t="s">
        <v>482</v>
      </c>
      <c r="Q14" s="84" t="s">
        <v>211</v>
      </c>
      <c r="R14" s="86" t="s">
        <v>547</v>
      </c>
      <c r="S14" s="87" t="s">
        <v>7</v>
      </c>
      <c r="T14" s="88">
        <v>0</v>
      </c>
      <c r="U14" s="88">
        <v>0.15</v>
      </c>
      <c r="V14" s="88">
        <v>0.25</v>
      </c>
      <c r="W14" s="88">
        <v>0.35</v>
      </c>
      <c r="X14" s="160"/>
    </row>
    <row r="15" spans="1:33" x14ac:dyDescent="0.25">
      <c r="K15" s="81" t="s">
        <v>478</v>
      </c>
      <c r="L15" s="82" t="s">
        <v>479</v>
      </c>
      <c r="M15" s="83" t="s">
        <v>480</v>
      </c>
      <c r="N15" s="84" t="s">
        <v>538</v>
      </c>
      <c r="O15" s="85" t="s">
        <v>539</v>
      </c>
      <c r="P15" s="86" t="s">
        <v>540</v>
      </c>
      <c r="Q15" s="84" t="s">
        <v>213</v>
      </c>
      <c r="R15" s="86" t="s">
        <v>548</v>
      </c>
      <c r="S15" s="87" t="s">
        <v>488</v>
      </c>
      <c r="T15" s="88">
        <v>0</v>
      </c>
      <c r="U15" s="88">
        <v>0</v>
      </c>
      <c r="V15" s="88">
        <v>0</v>
      </c>
      <c r="W15" s="88">
        <v>0</v>
      </c>
      <c r="X15" s="160"/>
    </row>
    <row r="16" spans="1:33" x14ac:dyDescent="0.25">
      <c r="K16" s="81" t="s">
        <v>496</v>
      </c>
      <c r="L16" s="82" t="s">
        <v>497</v>
      </c>
      <c r="M16" s="83" t="s">
        <v>498</v>
      </c>
      <c r="N16" s="84" t="s">
        <v>518</v>
      </c>
      <c r="O16" s="85" t="s">
        <v>519</v>
      </c>
      <c r="P16" s="86" t="s">
        <v>520</v>
      </c>
      <c r="Q16" s="84" t="s">
        <v>549</v>
      </c>
      <c r="R16" s="86" t="s">
        <v>550</v>
      </c>
      <c r="S16" s="87" t="s">
        <v>488</v>
      </c>
      <c r="T16" s="88">
        <v>0.3</v>
      </c>
      <c r="U16" s="88">
        <v>0.3</v>
      </c>
      <c r="V16" s="88">
        <v>0.4</v>
      </c>
      <c r="W16" s="88">
        <v>0.5</v>
      </c>
      <c r="X16" s="160"/>
    </row>
    <row r="17" spans="11:24" x14ac:dyDescent="0.25">
      <c r="K17" s="81" t="s">
        <v>496</v>
      </c>
      <c r="L17" s="82" t="s">
        <v>497</v>
      </c>
      <c r="M17" s="83" t="s">
        <v>498</v>
      </c>
      <c r="N17" s="84" t="s">
        <v>496</v>
      </c>
      <c r="O17" s="85" t="s">
        <v>499</v>
      </c>
      <c r="P17" s="86" t="s">
        <v>500</v>
      </c>
      <c r="Q17" s="84">
        <v>152</v>
      </c>
      <c r="R17" s="86" t="s">
        <v>551</v>
      </c>
      <c r="S17" s="87" t="s">
        <v>488</v>
      </c>
      <c r="T17" s="88">
        <v>0.3</v>
      </c>
      <c r="U17" s="88">
        <v>0.3</v>
      </c>
      <c r="V17" s="88">
        <v>0.4</v>
      </c>
      <c r="W17" s="88">
        <v>0.5</v>
      </c>
      <c r="X17" s="160"/>
    </row>
    <row r="18" spans="11:24" x14ac:dyDescent="0.25">
      <c r="K18" s="81" t="s">
        <v>496</v>
      </c>
      <c r="L18" s="82" t="s">
        <v>497</v>
      </c>
      <c r="M18" s="83" t="s">
        <v>498</v>
      </c>
      <c r="N18" s="84" t="s">
        <v>543</v>
      </c>
      <c r="O18" s="85" t="s">
        <v>544</v>
      </c>
      <c r="P18" s="86" t="s">
        <v>545</v>
      </c>
      <c r="Q18" s="84" t="s">
        <v>217</v>
      </c>
      <c r="R18" s="86" t="s">
        <v>552</v>
      </c>
      <c r="S18" s="87" t="s">
        <v>488</v>
      </c>
      <c r="T18" s="88">
        <v>0.3</v>
      </c>
      <c r="U18" s="88">
        <v>0.3</v>
      </c>
      <c r="V18" s="88">
        <v>0.4</v>
      </c>
      <c r="W18" s="88">
        <v>0.5</v>
      </c>
      <c r="X18" s="160"/>
    </row>
    <row r="19" spans="11:24" x14ac:dyDescent="0.25">
      <c r="K19" s="81" t="s">
        <v>478</v>
      </c>
      <c r="L19" s="82" t="s">
        <v>479</v>
      </c>
      <c r="M19" s="83" t="s">
        <v>480</v>
      </c>
      <c r="N19" s="84" t="s">
        <v>524</v>
      </c>
      <c r="O19" s="85" t="s">
        <v>525</v>
      </c>
      <c r="P19" s="86" t="s">
        <v>526</v>
      </c>
      <c r="Q19" s="84" t="s">
        <v>219</v>
      </c>
      <c r="R19" s="86" t="s">
        <v>553</v>
      </c>
      <c r="S19" s="87" t="s">
        <v>7</v>
      </c>
      <c r="T19" s="88">
        <v>0</v>
      </c>
      <c r="U19" s="88">
        <v>0.15</v>
      </c>
      <c r="V19" s="88">
        <v>0.25</v>
      </c>
      <c r="W19" s="88">
        <v>0.35</v>
      </c>
      <c r="X19" s="160"/>
    </row>
    <row r="20" spans="11:24" x14ac:dyDescent="0.25">
      <c r="K20" s="81" t="s">
        <v>496</v>
      </c>
      <c r="L20" s="82" t="s">
        <v>497</v>
      </c>
      <c r="M20" s="83" t="s">
        <v>498</v>
      </c>
      <c r="N20" s="84">
        <v>10</v>
      </c>
      <c r="O20" s="85" t="s">
        <v>532</v>
      </c>
      <c r="P20" s="86" t="s">
        <v>533</v>
      </c>
      <c r="Q20" s="84" t="s">
        <v>221</v>
      </c>
      <c r="R20" s="86" t="s">
        <v>554</v>
      </c>
      <c r="S20" s="87" t="s">
        <v>488</v>
      </c>
      <c r="T20" s="88">
        <v>0.3</v>
      </c>
      <c r="U20" s="88">
        <v>0.3</v>
      </c>
      <c r="V20" s="88">
        <v>0.4</v>
      </c>
      <c r="W20" s="88">
        <v>0.5</v>
      </c>
      <c r="X20" s="160"/>
    </row>
    <row r="21" spans="11:24" x14ac:dyDescent="0.25">
      <c r="K21" s="81" t="s">
        <v>478</v>
      </c>
      <c r="L21" s="82" t="s">
        <v>479</v>
      </c>
      <c r="M21" s="83" t="s">
        <v>480</v>
      </c>
      <c r="N21" s="84">
        <v>11</v>
      </c>
      <c r="O21" s="85" t="s">
        <v>481</v>
      </c>
      <c r="P21" s="86" t="s">
        <v>482</v>
      </c>
      <c r="Q21" s="84" t="s">
        <v>223</v>
      </c>
      <c r="R21" s="86" t="s">
        <v>555</v>
      </c>
      <c r="S21" s="87" t="s">
        <v>7</v>
      </c>
      <c r="T21" s="88">
        <v>0</v>
      </c>
      <c r="U21" s="88">
        <v>0.15</v>
      </c>
      <c r="V21" s="88">
        <v>0.25</v>
      </c>
      <c r="W21" s="88">
        <v>0.35</v>
      </c>
      <c r="X21" s="160"/>
    </row>
    <row r="22" spans="11:24" x14ac:dyDescent="0.25">
      <c r="K22" s="81" t="s">
        <v>496</v>
      </c>
      <c r="L22" s="82" t="s">
        <v>497</v>
      </c>
      <c r="M22" s="83" t="s">
        <v>498</v>
      </c>
      <c r="N22" s="84" t="s">
        <v>478</v>
      </c>
      <c r="O22" s="85" t="s">
        <v>512</v>
      </c>
      <c r="P22" s="86" t="s">
        <v>513</v>
      </c>
      <c r="Q22" s="84">
        <v>153</v>
      </c>
      <c r="R22" s="86" t="s">
        <v>556</v>
      </c>
      <c r="S22" s="87" t="s">
        <v>488</v>
      </c>
      <c r="T22" s="88">
        <v>0.3</v>
      </c>
      <c r="U22" s="88">
        <v>0.3</v>
      </c>
      <c r="V22" s="88">
        <v>0.4</v>
      </c>
      <c r="W22" s="88">
        <v>0.5</v>
      </c>
      <c r="X22" s="160"/>
    </row>
    <row r="23" spans="11:24" x14ac:dyDescent="0.25">
      <c r="K23" s="81" t="s">
        <v>496</v>
      </c>
      <c r="L23" s="82" t="s">
        <v>497</v>
      </c>
      <c r="M23" s="83" t="s">
        <v>498</v>
      </c>
      <c r="N23" s="84" t="s">
        <v>478</v>
      </c>
      <c r="O23" s="85" t="s">
        <v>512</v>
      </c>
      <c r="P23" s="86" t="s">
        <v>513</v>
      </c>
      <c r="Q23" s="84">
        <v>196</v>
      </c>
      <c r="R23" s="86" t="s">
        <v>557</v>
      </c>
      <c r="S23" s="87" t="s">
        <v>488</v>
      </c>
      <c r="T23" s="88">
        <v>0.3</v>
      </c>
      <c r="U23" s="88">
        <v>0.3</v>
      </c>
      <c r="V23" s="88">
        <v>0.4</v>
      </c>
      <c r="W23" s="88">
        <v>0.5</v>
      </c>
      <c r="X23" s="160"/>
    </row>
    <row r="24" spans="11:24" x14ac:dyDescent="0.25">
      <c r="K24" s="81" t="s">
        <v>496</v>
      </c>
      <c r="L24" s="82" t="s">
        <v>497</v>
      </c>
      <c r="M24" s="83" t="s">
        <v>498</v>
      </c>
      <c r="N24" s="84" t="s">
        <v>496</v>
      </c>
      <c r="O24" s="85" t="s">
        <v>499</v>
      </c>
      <c r="P24" s="86" t="s">
        <v>500</v>
      </c>
      <c r="Q24" s="84" t="s">
        <v>225</v>
      </c>
      <c r="R24" s="86" t="s">
        <v>558</v>
      </c>
      <c r="S24" s="87" t="s">
        <v>488</v>
      </c>
      <c r="T24" s="88">
        <v>0.3</v>
      </c>
      <c r="U24" s="88">
        <v>0.3</v>
      </c>
      <c r="V24" s="88">
        <v>0.4</v>
      </c>
      <c r="W24" s="88">
        <v>0.5</v>
      </c>
      <c r="X24" s="160"/>
    </row>
    <row r="25" spans="11:24" x14ac:dyDescent="0.25">
      <c r="K25" s="81" t="s">
        <v>496</v>
      </c>
      <c r="L25" s="82" t="s">
        <v>497</v>
      </c>
      <c r="M25" s="83" t="s">
        <v>498</v>
      </c>
      <c r="N25" s="84" t="s">
        <v>559</v>
      </c>
      <c r="O25" s="85" t="s">
        <v>560</v>
      </c>
      <c r="P25" s="86" t="s">
        <v>561</v>
      </c>
      <c r="Q25" s="84" t="s">
        <v>562</v>
      </c>
      <c r="R25" s="86" t="s">
        <v>563</v>
      </c>
      <c r="S25" s="87" t="s">
        <v>488</v>
      </c>
      <c r="T25" s="88">
        <v>0.3</v>
      </c>
      <c r="U25" s="88">
        <v>0.3</v>
      </c>
      <c r="V25" s="88">
        <v>0.4</v>
      </c>
      <c r="W25" s="88">
        <v>0.5</v>
      </c>
      <c r="X25" s="160"/>
    </row>
    <row r="26" spans="11:24" x14ac:dyDescent="0.25">
      <c r="K26" s="81" t="s">
        <v>496</v>
      </c>
      <c r="L26" s="82" t="s">
        <v>497</v>
      </c>
      <c r="M26" s="83" t="s">
        <v>498</v>
      </c>
      <c r="N26" s="84" t="s">
        <v>564</v>
      </c>
      <c r="O26" s="85" t="s">
        <v>565</v>
      </c>
      <c r="P26" s="86" t="s">
        <v>566</v>
      </c>
      <c r="Q26" s="84" t="s">
        <v>567</v>
      </c>
      <c r="R26" s="86" t="s">
        <v>568</v>
      </c>
      <c r="S26" s="87" t="s">
        <v>488</v>
      </c>
      <c r="T26" s="88">
        <v>0.3</v>
      </c>
      <c r="U26" s="88">
        <v>0.3</v>
      </c>
      <c r="V26" s="88">
        <v>0.4</v>
      </c>
      <c r="W26" s="88">
        <v>0.5</v>
      </c>
      <c r="X26" s="160"/>
    </row>
    <row r="27" spans="11:24" x14ac:dyDescent="0.25">
      <c r="K27" s="81" t="s">
        <v>496</v>
      </c>
      <c r="L27" s="82" t="s">
        <v>497</v>
      </c>
      <c r="M27" s="83" t="s">
        <v>498</v>
      </c>
      <c r="N27" s="84" t="s">
        <v>478</v>
      </c>
      <c r="O27" s="85" t="s">
        <v>512</v>
      </c>
      <c r="P27" s="86" t="s">
        <v>513</v>
      </c>
      <c r="Q27" s="84" t="s">
        <v>569</v>
      </c>
      <c r="R27" s="86" t="s">
        <v>570</v>
      </c>
      <c r="S27" s="87" t="s">
        <v>488</v>
      </c>
      <c r="T27" s="88">
        <v>0.3</v>
      </c>
      <c r="U27" s="88">
        <v>0.3</v>
      </c>
      <c r="V27" s="88">
        <v>0.4</v>
      </c>
      <c r="W27" s="88">
        <v>0.5</v>
      </c>
      <c r="X27" s="160"/>
    </row>
    <row r="28" spans="11:24" x14ac:dyDescent="0.25">
      <c r="K28" s="81" t="s">
        <v>478</v>
      </c>
      <c r="L28" s="82" t="s">
        <v>479</v>
      </c>
      <c r="M28" s="83" t="s">
        <v>480</v>
      </c>
      <c r="N28" s="84">
        <v>12</v>
      </c>
      <c r="O28" s="85" t="s">
        <v>489</v>
      </c>
      <c r="P28" s="86" t="s">
        <v>490</v>
      </c>
      <c r="Q28" s="84" t="s">
        <v>571</v>
      </c>
      <c r="R28" s="86" t="s">
        <v>572</v>
      </c>
      <c r="S28" s="87" t="s">
        <v>7</v>
      </c>
      <c r="T28" s="88">
        <v>0</v>
      </c>
      <c r="U28" s="88">
        <v>0.25</v>
      </c>
      <c r="V28" s="88">
        <v>0.5</v>
      </c>
      <c r="W28" s="88">
        <v>0.6</v>
      </c>
      <c r="X28" s="160"/>
    </row>
    <row r="29" spans="11:24" x14ac:dyDescent="0.25">
      <c r="K29" s="81" t="s">
        <v>496</v>
      </c>
      <c r="L29" s="82" t="s">
        <v>497</v>
      </c>
      <c r="M29" s="83" t="s">
        <v>498</v>
      </c>
      <c r="N29" s="84" t="s">
        <v>543</v>
      </c>
      <c r="O29" s="85" t="s">
        <v>544</v>
      </c>
      <c r="P29" s="86" t="s">
        <v>545</v>
      </c>
      <c r="Q29" s="84">
        <v>154</v>
      </c>
      <c r="R29" s="86" t="s">
        <v>573</v>
      </c>
      <c r="S29" s="87" t="s">
        <v>488</v>
      </c>
      <c r="T29" s="88">
        <v>0.3</v>
      </c>
      <c r="U29" s="88">
        <v>0.3</v>
      </c>
      <c r="V29" s="88">
        <v>0.4</v>
      </c>
      <c r="W29" s="88">
        <v>0.5</v>
      </c>
      <c r="X29" s="160"/>
    </row>
    <row r="30" spans="11:24" x14ac:dyDescent="0.25">
      <c r="K30" s="81" t="s">
        <v>478</v>
      </c>
      <c r="L30" s="82" t="s">
        <v>479</v>
      </c>
      <c r="M30" s="83" t="s">
        <v>480</v>
      </c>
      <c r="N30" s="84" t="s">
        <v>538</v>
      </c>
      <c r="O30" s="85" t="s">
        <v>539</v>
      </c>
      <c r="P30" s="86" t="s">
        <v>540</v>
      </c>
      <c r="Q30" s="84" t="s">
        <v>574</v>
      </c>
      <c r="R30" s="86" t="s">
        <v>575</v>
      </c>
      <c r="S30" s="87" t="s">
        <v>7</v>
      </c>
      <c r="T30" s="88">
        <v>0</v>
      </c>
      <c r="U30" s="88">
        <v>0.15</v>
      </c>
      <c r="V30" s="88">
        <v>0.25</v>
      </c>
      <c r="W30" s="88">
        <v>0.3</v>
      </c>
      <c r="X30" s="160"/>
    </row>
    <row r="31" spans="11:24" x14ac:dyDescent="0.25">
      <c r="K31" s="81" t="s">
        <v>496</v>
      </c>
      <c r="L31" s="82" t="s">
        <v>497</v>
      </c>
      <c r="M31" s="83" t="s">
        <v>498</v>
      </c>
      <c r="N31" s="84" t="s">
        <v>543</v>
      </c>
      <c r="O31" s="85" t="s">
        <v>544</v>
      </c>
      <c r="P31" s="86" t="s">
        <v>545</v>
      </c>
      <c r="Q31" s="84">
        <v>155</v>
      </c>
      <c r="R31" s="86" t="s">
        <v>576</v>
      </c>
      <c r="S31" s="87" t="s">
        <v>488</v>
      </c>
      <c r="T31" s="88">
        <v>0.3</v>
      </c>
      <c r="U31" s="88">
        <v>0.3</v>
      </c>
      <c r="V31" s="88">
        <v>0.4</v>
      </c>
      <c r="W31" s="88">
        <v>0.5</v>
      </c>
      <c r="X31" s="160"/>
    </row>
    <row r="32" spans="11:24" x14ac:dyDescent="0.25">
      <c r="K32" s="81" t="s">
        <v>478</v>
      </c>
      <c r="L32" s="82" t="s">
        <v>479</v>
      </c>
      <c r="M32" s="83" t="s">
        <v>480</v>
      </c>
      <c r="N32" s="84" t="s">
        <v>538</v>
      </c>
      <c r="O32" s="85" t="s">
        <v>539</v>
      </c>
      <c r="P32" s="86" t="s">
        <v>540</v>
      </c>
      <c r="Q32" s="84" t="s">
        <v>577</v>
      </c>
      <c r="R32" s="86" t="s">
        <v>578</v>
      </c>
      <c r="S32" s="87" t="s">
        <v>488</v>
      </c>
      <c r="T32" s="88">
        <v>0</v>
      </c>
      <c r="U32" s="88">
        <v>0</v>
      </c>
      <c r="V32" s="88">
        <v>0</v>
      </c>
      <c r="W32" s="88">
        <v>0</v>
      </c>
      <c r="X32" s="160"/>
    </row>
    <row r="33" spans="11:24" x14ac:dyDescent="0.25">
      <c r="K33" s="81" t="s">
        <v>496</v>
      </c>
      <c r="L33" s="82" t="s">
        <v>497</v>
      </c>
      <c r="M33" s="83" t="s">
        <v>498</v>
      </c>
      <c r="N33" s="84" t="s">
        <v>496</v>
      </c>
      <c r="O33" s="85" t="s">
        <v>499</v>
      </c>
      <c r="P33" s="86" t="s">
        <v>500</v>
      </c>
      <c r="Q33" s="84">
        <v>156</v>
      </c>
      <c r="R33" s="86" t="s">
        <v>579</v>
      </c>
      <c r="S33" s="87" t="s">
        <v>488</v>
      </c>
      <c r="T33" s="88">
        <v>0.3</v>
      </c>
      <c r="U33" s="88">
        <v>0.3</v>
      </c>
      <c r="V33" s="88">
        <v>0.4</v>
      </c>
      <c r="W33" s="88">
        <v>0.5</v>
      </c>
      <c r="X33" s="160"/>
    </row>
    <row r="34" spans="11:24" x14ac:dyDescent="0.25">
      <c r="K34" s="81" t="s">
        <v>478</v>
      </c>
      <c r="L34" s="82" t="s">
        <v>479</v>
      </c>
      <c r="M34" s="83" t="s">
        <v>480</v>
      </c>
      <c r="N34" s="84" t="s">
        <v>538</v>
      </c>
      <c r="O34" s="85" t="s">
        <v>539</v>
      </c>
      <c r="P34" s="86" t="s">
        <v>540</v>
      </c>
      <c r="Q34" s="84" t="s">
        <v>580</v>
      </c>
      <c r="R34" s="86" t="s">
        <v>581</v>
      </c>
      <c r="S34" s="87" t="s">
        <v>488</v>
      </c>
      <c r="T34" s="88">
        <v>0</v>
      </c>
      <c r="U34" s="88">
        <v>0</v>
      </c>
      <c r="V34" s="88">
        <v>0</v>
      </c>
      <c r="W34" s="88">
        <v>0</v>
      </c>
      <c r="X34" s="160"/>
    </row>
    <row r="35" spans="11:24" x14ac:dyDescent="0.25">
      <c r="K35" s="81" t="s">
        <v>496</v>
      </c>
      <c r="L35" s="82" t="s">
        <v>497</v>
      </c>
      <c r="M35" s="83" t="s">
        <v>498</v>
      </c>
      <c r="N35" s="84" t="s">
        <v>564</v>
      </c>
      <c r="O35" s="85" t="s">
        <v>565</v>
      </c>
      <c r="P35" s="86" t="s">
        <v>566</v>
      </c>
      <c r="Q35" s="84">
        <v>157</v>
      </c>
      <c r="R35" s="86" t="s">
        <v>582</v>
      </c>
      <c r="S35" s="87" t="s">
        <v>488</v>
      </c>
      <c r="T35" s="88">
        <v>0.3</v>
      </c>
      <c r="U35" s="88">
        <v>0.3</v>
      </c>
      <c r="V35" s="88">
        <v>0.4</v>
      </c>
      <c r="W35" s="88">
        <v>0.5</v>
      </c>
      <c r="X35" s="160"/>
    </row>
    <row r="36" spans="11:24" x14ac:dyDescent="0.25">
      <c r="K36" s="81" t="s">
        <v>478</v>
      </c>
      <c r="L36" s="82" t="s">
        <v>479</v>
      </c>
      <c r="M36" s="83" t="s">
        <v>480</v>
      </c>
      <c r="N36" s="84" t="s">
        <v>538</v>
      </c>
      <c r="O36" s="85" t="s">
        <v>539</v>
      </c>
      <c r="P36" s="86" t="s">
        <v>540</v>
      </c>
      <c r="Q36" s="84" t="s">
        <v>583</v>
      </c>
      <c r="R36" s="86" t="s">
        <v>584</v>
      </c>
      <c r="S36" s="87" t="s">
        <v>488</v>
      </c>
      <c r="T36" s="88">
        <v>0</v>
      </c>
      <c r="U36" s="88">
        <v>0</v>
      </c>
      <c r="V36" s="88">
        <v>0</v>
      </c>
      <c r="W36" s="88">
        <v>0</v>
      </c>
      <c r="X36" s="160"/>
    </row>
    <row r="37" spans="11:24" x14ac:dyDescent="0.25">
      <c r="K37" s="81" t="s">
        <v>496</v>
      </c>
      <c r="L37" s="82" t="s">
        <v>497</v>
      </c>
      <c r="M37" s="83" t="s">
        <v>498</v>
      </c>
      <c r="N37" s="84" t="s">
        <v>478</v>
      </c>
      <c r="O37" s="85" t="s">
        <v>512</v>
      </c>
      <c r="P37" s="86" t="s">
        <v>513</v>
      </c>
      <c r="Q37" s="84" t="s">
        <v>585</v>
      </c>
      <c r="R37" s="86" t="s">
        <v>586</v>
      </c>
      <c r="S37" s="87" t="s">
        <v>488</v>
      </c>
      <c r="T37" s="88">
        <v>0.3</v>
      </c>
      <c r="U37" s="88">
        <v>0.3</v>
      </c>
      <c r="V37" s="88">
        <v>0.4</v>
      </c>
      <c r="W37" s="88">
        <v>0.5</v>
      </c>
      <c r="X37" s="160"/>
    </row>
    <row r="38" spans="11:24" x14ac:dyDescent="0.25">
      <c r="K38" s="81" t="s">
        <v>496</v>
      </c>
      <c r="L38" s="82" t="s">
        <v>497</v>
      </c>
      <c r="M38" s="83" t="s">
        <v>498</v>
      </c>
      <c r="N38" s="84" t="s">
        <v>559</v>
      </c>
      <c r="O38" s="85" t="s">
        <v>560</v>
      </c>
      <c r="P38" s="86" t="s">
        <v>561</v>
      </c>
      <c r="Q38" s="84" t="s">
        <v>587</v>
      </c>
      <c r="R38" s="86" t="s">
        <v>588</v>
      </c>
      <c r="S38" s="87" t="s">
        <v>488</v>
      </c>
      <c r="T38" s="88">
        <v>0.3</v>
      </c>
      <c r="U38" s="88">
        <v>0.3</v>
      </c>
      <c r="V38" s="88">
        <v>0.4</v>
      </c>
      <c r="W38" s="88">
        <v>0.5</v>
      </c>
      <c r="X38" s="160"/>
    </row>
    <row r="39" spans="11:24" x14ac:dyDescent="0.25">
      <c r="K39" s="81" t="s">
        <v>496</v>
      </c>
      <c r="L39" s="82" t="s">
        <v>497</v>
      </c>
      <c r="M39" s="83" t="s">
        <v>498</v>
      </c>
      <c r="N39" s="84" t="s">
        <v>478</v>
      </c>
      <c r="O39" s="85" t="s">
        <v>512</v>
      </c>
      <c r="P39" s="86" t="s">
        <v>513</v>
      </c>
      <c r="Q39" s="84" t="s">
        <v>589</v>
      </c>
      <c r="R39" s="86" t="s">
        <v>590</v>
      </c>
      <c r="S39" s="87" t="s">
        <v>488</v>
      </c>
      <c r="T39" s="88">
        <v>0.3</v>
      </c>
      <c r="U39" s="88">
        <v>0.3</v>
      </c>
      <c r="V39" s="88">
        <v>0.4</v>
      </c>
      <c r="W39" s="88">
        <v>0.5</v>
      </c>
      <c r="X39" s="160"/>
    </row>
    <row r="40" spans="11:24" x14ac:dyDescent="0.25">
      <c r="K40" s="81" t="s">
        <v>478</v>
      </c>
      <c r="L40" s="82" t="s">
        <v>479</v>
      </c>
      <c r="M40" s="83" t="s">
        <v>480</v>
      </c>
      <c r="N40" s="84" t="s">
        <v>524</v>
      </c>
      <c r="O40" s="85" t="s">
        <v>525</v>
      </c>
      <c r="P40" s="86" t="s">
        <v>526</v>
      </c>
      <c r="Q40" s="84" t="s">
        <v>591</v>
      </c>
      <c r="R40" s="86" t="s">
        <v>592</v>
      </c>
      <c r="S40" s="87" t="s">
        <v>7</v>
      </c>
      <c r="T40" s="88">
        <v>0</v>
      </c>
      <c r="U40" s="88">
        <v>0.15</v>
      </c>
      <c r="V40" s="88">
        <v>0.25</v>
      </c>
      <c r="W40" s="88">
        <v>0.35</v>
      </c>
      <c r="X40" s="160"/>
    </row>
    <row r="41" spans="11:24" x14ac:dyDescent="0.25">
      <c r="K41" s="81" t="s">
        <v>496</v>
      </c>
      <c r="L41" s="82" t="s">
        <v>497</v>
      </c>
      <c r="M41" s="83" t="s">
        <v>498</v>
      </c>
      <c r="N41" s="84" t="s">
        <v>478</v>
      </c>
      <c r="O41" s="85" t="s">
        <v>512</v>
      </c>
      <c r="P41" s="86" t="s">
        <v>513</v>
      </c>
      <c r="Q41" s="84" t="s">
        <v>593</v>
      </c>
      <c r="R41" s="86" t="s">
        <v>594</v>
      </c>
      <c r="S41" s="87" t="s">
        <v>488</v>
      </c>
      <c r="T41" s="88">
        <v>0.3</v>
      </c>
      <c r="U41" s="88">
        <v>0.3</v>
      </c>
      <c r="V41" s="88">
        <v>0.4</v>
      </c>
      <c r="W41" s="88">
        <v>0.5</v>
      </c>
      <c r="X41" s="160"/>
    </row>
    <row r="42" spans="11:24" x14ac:dyDescent="0.25">
      <c r="K42" s="81" t="s">
        <v>478</v>
      </c>
      <c r="L42" s="82" t="s">
        <v>479</v>
      </c>
      <c r="M42" s="83" t="s">
        <v>480</v>
      </c>
      <c r="N42" s="84" t="s">
        <v>524</v>
      </c>
      <c r="O42" s="85" t="s">
        <v>525</v>
      </c>
      <c r="P42" s="86" t="s">
        <v>526</v>
      </c>
      <c r="Q42" s="84">
        <v>207</v>
      </c>
      <c r="R42" s="86" t="s">
        <v>595</v>
      </c>
      <c r="S42" s="87" t="s">
        <v>7</v>
      </c>
      <c r="T42" s="88">
        <v>0</v>
      </c>
      <c r="U42" s="88">
        <v>0.15</v>
      </c>
      <c r="V42" s="88">
        <v>0.25</v>
      </c>
      <c r="W42" s="88">
        <v>0.35</v>
      </c>
      <c r="X42" s="160"/>
    </row>
    <row r="43" spans="11:24" x14ac:dyDescent="0.25">
      <c r="K43" s="81" t="s">
        <v>496</v>
      </c>
      <c r="L43" s="82" t="s">
        <v>497</v>
      </c>
      <c r="M43" s="83" t="s">
        <v>498</v>
      </c>
      <c r="N43" s="84" t="s">
        <v>496</v>
      </c>
      <c r="O43" s="85" t="s">
        <v>499</v>
      </c>
      <c r="P43" s="86" t="s">
        <v>500</v>
      </c>
      <c r="Q43" s="84" t="s">
        <v>596</v>
      </c>
      <c r="R43" s="86" t="s">
        <v>597</v>
      </c>
      <c r="S43" s="87" t="s">
        <v>488</v>
      </c>
      <c r="T43" s="88">
        <v>0.3</v>
      </c>
      <c r="U43" s="88">
        <v>0.3</v>
      </c>
      <c r="V43" s="88">
        <v>0.4</v>
      </c>
      <c r="W43" s="88">
        <v>0.5</v>
      </c>
      <c r="X43" s="160"/>
    </row>
    <row r="44" spans="11:24" x14ac:dyDescent="0.25">
      <c r="K44" s="81" t="s">
        <v>496</v>
      </c>
      <c r="L44" s="82" t="s">
        <v>497</v>
      </c>
      <c r="M44" s="83" t="s">
        <v>498</v>
      </c>
      <c r="N44" s="84" t="s">
        <v>543</v>
      </c>
      <c r="O44" s="85" t="s">
        <v>544</v>
      </c>
      <c r="P44" s="86" t="s">
        <v>545</v>
      </c>
      <c r="Q44" s="84" t="s">
        <v>598</v>
      </c>
      <c r="R44" s="86" t="s">
        <v>599</v>
      </c>
      <c r="S44" s="87" t="s">
        <v>488</v>
      </c>
      <c r="T44" s="88">
        <v>0.4</v>
      </c>
      <c r="U44" s="88">
        <v>0.4</v>
      </c>
      <c r="V44" s="88">
        <v>0.5</v>
      </c>
      <c r="W44" s="88">
        <v>0.6</v>
      </c>
      <c r="X44" s="160"/>
    </row>
    <row r="45" spans="11:24" x14ac:dyDescent="0.25">
      <c r="K45" s="81" t="s">
        <v>496</v>
      </c>
      <c r="L45" s="82" t="s">
        <v>497</v>
      </c>
      <c r="M45" s="83" t="s">
        <v>498</v>
      </c>
      <c r="N45" s="84" t="s">
        <v>496</v>
      </c>
      <c r="O45" s="85" t="s">
        <v>499</v>
      </c>
      <c r="P45" s="86" t="s">
        <v>500</v>
      </c>
      <c r="Q45" s="84" t="s">
        <v>600</v>
      </c>
      <c r="R45" s="86" t="s">
        <v>601</v>
      </c>
      <c r="S45" s="87" t="s">
        <v>488</v>
      </c>
      <c r="T45" s="88">
        <v>0.3</v>
      </c>
      <c r="U45" s="88">
        <v>0.3</v>
      </c>
      <c r="V45" s="88">
        <v>0.4</v>
      </c>
      <c r="W45" s="88">
        <v>0.5</v>
      </c>
      <c r="X45" s="160"/>
    </row>
    <row r="46" spans="11:24" x14ac:dyDescent="0.25">
      <c r="K46" s="81" t="s">
        <v>496</v>
      </c>
      <c r="L46" s="82" t="s">
        <v>497</v>
      </c>
      <c r="M46" s="83" t="s">
        <v>498</v>
      </c>
      <c r="N46" s="84" t="s">
        <v>496</v>
      </c>
      <c r="O46" s="85" t="s">
        <v>499</v>
      </c>
      <c r="P46" s="86" t="s">
        <v>500</v>
      </c>
      <c r="Q46" s="84">
        <v>158</v>
      </c>
      <c r="R46" s="86" t="s">
        <v>602</v>
      </c>
      <c r="S46" s="87" t="s">
        <v>488</v>
      </c>
      <c r="T46" s="88">
        <v>0.3</v>
      </c>
      <c r="U46" s="88">
        <v>0.3</v>
      </c>
      <c r="V46" s="88">
        <v>0.4</v>
      </c>
      <c r="W46" s="88">
        <v>0.5</v>
      </c>
      <c r="X46" s="160"/>
    </row>
    <row r="47" spans="11:24" x14ac:dyDescent="0.25">
      <c r="K47" s="81" t="s">
        <v>478</v>
      </c>
      <c r="L47" s="82" t="s">
        <v>479</v>
      </c>
      <c r="M47" s="83" t="s">
        <v>480</v>
      </c>
      <c r="N47" s="84" t="s">
        <v>538</v>
      </c>
      <c r="O47" s="85" t="s">
        <v>539</v>
      </c>
      <c r="P47" s="86" t="s">
        <v>540</v>
      </c>
      <c r="Q47" s="84" t="s">
        <v>603</v>
      </c>
      <c r="R47" s="86" t="s">
        <v>604</v>
      </c>
      <c r="S47" s="87" t="s">
        <v>488</v>
      </c>
      <c r="T47" s="88">
        <v>0</v>
      </c>
      <c r="U47" s="88">
        <v>0</v>
      </c>
      <c r="V47" s="88">
        <v>0</v>
      </c>
      <c r="W47" s="88">
        <v>0</v>
      </c>
      <c r="X47" s="160"/>
    </row>
    <row r="48" spans="11:24" x14ac:dyDescent="0.25">
      <c r="K48" s="81" t="s">
        <v>496</v>
      </c>
      <c r="L48" s="82" t="s">
        <v>497</v>
      </c>
      <c r="M48" s="83" t="s">
        <v>498</v>
      </c>
      <c r="N48" s="84" t="s">
        <v>478</v>
      </c>
      <c r="O48" s="85" t="s">
        <v>512</v>
      </c>
      <c r="P48" s="86" t="s">
        <v>513</v>
      </c>
      <c r="Q48" s="84">
        <v>159</v>
      </c>
      <c r="R48" s="86" t="s">
        <v>605</v>
      </c>
      <c r="S48" s="87" t="s">
        <v>488</v>
      </c>
      <c r="T48" s="88">
        <v>0.3</v>
      </c>
      <c r="U48" s="88">
        <v>0.3</v>
      </c>
      <c r="V48" s="88">
        <v>0.4</v>
      </c>
      <c r="W48" s="88">
        <v>0.5</v>
      </c>
      <c r="X48" s="160"/>
    </row>
    <row r="49" spans="8:24" x14ac:dyDescent="0.25">
      <c r="K49" s="81" t="s">
        <v>496</v>
      </c>
      <c r="L49" s="82" t="s">
        <v>497</v>
      </c>
      <c r="M49" s="83" t="s">
        <v>498</v>
      </c>
      <c r="N49" s="84" t="s">
        <v>478</v>
      </c>
      <c r="O49" s="85" t="s">
        <v>512</v>
      </c>
      <c r="P49" s="86" t="s">
        <v>513</v>
      </c>
      <c r="Q49" s="84">
        <v>160</v>
      </c>
      <c r="R49" s="86" t="s">
        <v>606</v>
      </c>
      <c r="S49" s="87" t="s">
        <v>488</v>
      </c>
      <c r="T49" s="88">
        <v>0.3</v>
      </c>
      <c r="U49" s="88">
        <v>0.3</v>
      </c>
      <c r="V49" s="88">
        <v>0.4</v>
      </c>
      <c r="W49" s="88">
        <v>0.5</v>
      </c>
      <c r="X49" s="160"/>
    </row>
    <row r="50" spans="8:24" ht="15" customHeight="1" x14ac:dyDescent="0.25">
      <c r="H50" s="605" t="s">
        <v>607</v>
      </c>
      <c r="K50" s="81" t="s">
        <v>496</v>
      </c>
      <c r="L50" s="82" t="s">
        <v>497</v>
      </c>
      <c r="M50" s="83" t="s">
        <v>498</v>
      </c>
      <c r="N50" s="84" t="s">
        <v>496</v>
      </c>
      <c r="O50" s="85" t="s">
        <v>499</v>
      </c>
      <c r="P50" s="86" t="s">
        <v>500</v>
      </c>
      <c r="Q50" s="84">
        <v>161</v>
      </c>
      <c r="R50" s="86" t="s">
        <v>608</v>
      </c>
      <c r="S50" s="87" t="s">
        <v>488</v>
      </c>
      <c r="T50" s="88">
        <v>0.3</v>
      </c>
      <c r="U50" s="88">
        <v>0.3</v>
      </c>
      <c r="V50" s="88">
        <v>0.4</v>
      </c>
      <c r="W50" s="88">
        <v>0.5</v>
      </c>
      <c r="X50" s="160"/>
    </row>
    <row r="51" spans="8:24" x14ac:dyDescent="0.25">
      <c r="H51" s="605"/>
      <c r="K51" s="81" t="s">
        <v>478</v>
      </c>
      <c r="L51" s="82" t="s">
        <v>479</v>
      </c>
      <c r="M51" s="83" t="s">
        <v>480</v>
      </c>
      <c r="N51" s="84" t="s">
        <v>538</v>
      </c>
      <c r="O51" s="85" t="s">
        <v>539</v>
      </c>
      <c r="P51" s="86" t="s">
        <v>540</v>
      </c>
      <c r="Q51" s="84">
        <v>162</v>
      </c>
      <c r="R51" s="86" t="s">
        <v>609</v>
      </c>
      <c r="S51" s="87" t="s">
        <v>488</v>
      </c>
      <c r="T51" s="88">
        <v>0</v>
      </c>
      <c r="U51" s="88">
        <v>0</v>
      </c>
      <c r="V51" s="88">
        <v>0</v>
      </c>
      <c r="W51" s="88">
        <v>0</v>
      </c>
      <c r="X51" s="160"/>
    </row>
    <row r="52" spans="8:24" x14ac:dyDescent="0.25">
      <c r="H52" s="605"/>
      <c r="K52" s="81" t="s">
        <v>496</v>
      </c>
      <c r="L52" s="82" t="s">
        <v>497</v>
      </c>
      <c r="M52" s="83" t="s">
        <v>498</v>
      </c>
      <c r="N52" s="84" t="s">
        <v>610</v>
      </c>
      <c r="O52" s="85" t="s">
        <v>611</v>
      </c>
      <c r="P52" s="86" t="s">
        <v>612</v>
      </c>
      <c r="Q52" s="84" t="s">
        <v>613</v>
      </c>
      <c r="R52" s="86" t="s">
        <v>614</v>
      </c>
      <c r="S52" s="87" t="s">
        <v>488</v>
      </c>
      <c r="T52" s="88">
        <v>0.4</v>
      </c>
      <c r="U52" s="88">
        <v>0.4</v>
      </c>
      <c r="V52" s="88">
        <v>0.5</v>
      </c>
      <c r="W52" s="88">
        <v>0.6</v>
      </c>
      <c r="X52" s="160"/>
    </row>
    <row r="53" spans="8:24" x14ac:dyDescent="0.25">
      <c r="H53" s="605"/>
      <c r="K53" s="81" t="s">
        <v>478</v>
      </c>
      <c r="L53" s="82" t="s">
        <v>479</v>
      </c>
      <c r="M53" s="83" t="s">
        <v>480</v>
      </c>
      <c r="N53" s="84">
        <v>12</v>
      </c>
      <c r="O53" s="85" t="s">
        <v>489</v>
      </c>
      <c r="P53" s="86" t="s">
        <v>490</v>
      </c>
      <c r="Q53" s="84" t="s">
        <v>615</v>
      </c>
      <c r="R53" s="86" t="s">
        <v>616</v>
      </c>
      <c r="S53" s="87" t="s">
        <v>7</v>
      </c>
      <c r="T53" s="88">
        <v>0</v>
      </c>
      <c r="U53" s="88">
        <v>0.25</v>
      </c>
      <c r="V53" s="88">
        <v>0.5</v>
      </c>
      <c r="W53" s="88">
        <v>0.6</v>
      </c>
      <c r="X53" s="160"/>
    </row>
    <row r="54" spans="8:24" x14ac:dyDescent="0.25">
      <c r="K54" s="81" t="s">
        <v>478</v>
      </c>
      <c r="L54" s="82" t="s">
        <v>479</v>
      </c>
      <c r="M54" s="83" t="s">
        <v>480</v>
      </c>
      <c r="N54" s="84">
        <v>11</v>
      </c>
      <c r="O54" s="85" t="s">
        <v>481</v>
      </c>
      <c r="P54" s="86" t="s">
        <v>482</v>
      </c>
      <c r="Q54" s="84" t="s">
        <v>617</v>
      </c>
      <c r="R54" s="86" t="s">
        <v>618</v>
      </c>
      <c r="S54" s="87" t="s">
        <v>7</v>
      </c>
      <c r="T54" s="88">
        <v>0</v>
      </c>
      <c r="U54" s="88">
        <v>0.15</v>
      </c>
      <c r="V54" s="88">
        <v>0.25</v>
      </c>
      <c r="W54" s="88">
        <v>0.35</v>
      </c>
      <c r="X54" s="160"/>
    </row>
    <row r="55" spans="8:24" x14ac:dyDescent="0.25">
      <c r="K55" s="81" t="s">
        <v>478</v>
      </c>
      <c r="L55" s="82" t="s">
        <v>479</v>
      </c>
      <c r="M55" s="83" t="s">
        <v>480</v>
      </c>
      <c r="N55" s="84" t="s">
        <v>538</v>
      </c>
      <c r="O55" s="85" t="s">
        <v>539</v>
      </c>
      <c r="P55" s="86" t="s">
        <v>540</v>
      </c>
      <c r="Q55" s="84" t="s">
        <v>619</v>
      </c>
      <c r="R55" s="86" t="s">
        <v>620</v>
      </c>
      <c r="S55" s="87" t="s">
        <v>7</v>
      </c>
      <c r="T55" s="88">
        <v>0</v>
      </c>
      <c r="U55" s="88">
        <v>0.15</v>
      </c>
      <c r="V55" s="88">
        <v>0.25</v>
      </c>
      <c r="W55" s="88">
        <v>0.3</v>
      </c>
      <c r="X55" s="160"/>
    </row>
    <row r="56" spans="8:24" x14ac:dyDescent="0.25">
      <c r="K56" s="81" t="s">
        <v>496</v>
      </c>
      <c r="L56" s="82" t="s">
        <v>497</v>
      </c>
      <c r="M56" s="83" t="s">
        <v>498</v>
      </c>
      <c r="N56" s="84">
        <v>10</v>
      </c>
      <c r="O56" s="85" t="s">
        <v>532</v>
      </c>
      <c r="P56" s="86" t="s">
        <v>533</v>
      </c>
      <c r="Q56" s="84" t="s">
        <v>621</v>
      </c>
      <c r="R56" s="86" t="s">
        <v>622</v>
      </c>
      <c r="S56" s="87" t="s">
        <v>488</v>
      </c>
      <c r="T56" s="88">
        <v>0.3</v>
      </c>
      <c r="U56" s="88">
        <v>0.3</v>
      </c>
      <c r="V56" s="88">
        <v>0.4</v>
      </c>
      <c r="W56" s="88">
        <v>0.5</v>
      </c>
      <c r="X56" s="160"/>
    </row>
    <row r="57" spans="8:24" x14ac:dyDescent="0.25">
      <c r="K57" s="81" t="s">
        <v>478</v>
      </c>
      <c r="L57" s="82" t="s">
        <v>479</v>
      </c>
      <c r="M57" s="83" t="s">
        <v>480</v>
      </c>
      <c r="N57" s="84" t="s">
        <v>538</v>
      </c>
      <c r="O57" s="85" t="s">
        <v>539</v>
      </c>
      <c r="P57" s="86" t="s">
        <v>540</v>
      </c>
      <c r="Q57" s="84" t="s">
        <v>623</v>
      </c>
      <c r="R57" s="86" t="s">
        <v>624</v>
      </c>
      <c r="S57" s="87" t="s">
        <v>488</v>
      </c>
      <c r="T57" s="88">
        <v>0</v>
      </c>
      <c r="U57" s="88">
        <v>0</v>
      </c>
      <c r="V57" s="88">
        <v>0</v>
      </c>
      <c r="W57" s="88">
        <v>0</v>
      </c>
      <c r="X57" s="160"/>
    </row>
    <row r="58" spans="8:24" x14ac:dyDescent="0.25">
      <c r="K58" s="81" t="s">
        <v>478</v>
      </c>
      <c r="L58" s="82" t="s">
        <v>479</v>
      </c>
      <c r="M58" s="83" t="s">
        <v>480</v>
      </c>
      <c r="N58" s="84">
        <v>12</v>
      </c>
      <c r="O58" s="85" t="s">
        <v>489</v>
      </c>
      <c r="P58" s="86" t="s">
        <v>490</v>
      </c>
      <c r="Q58" s="84" t="s">
        <v>625</v>
      </c>
      <c r="R58" s="86" t="s">
        <v>626</v>
      </c>
      <c r="S58" s="87" t="s">
        <v>7</v>
      </c>
      <c r="T58" s="88">
        <v>0</v>
      </c>
      <c r="U58" s="88">
        <v>0.25</v>
      </c>
      <c r="V58" s="88">
        <v>0.5</v>
      </c>
      <c r="W58" s="88">
        <v>0.6</v>
      </c>
      <c r="X58" s="160"/>
    </row>
    <row r="59" spans="8:24" x14ac:dyDescent="0.25">
      <c r="K59" s="81" t="s">
        <v>478</v>
      </c>
      <c r="L59" s="82" t="s">
        <v>479</v>
      </c>
      <c r="M59" s="83" t="s">
        <v>480</v>
      </c>
      <c r="N59" s="84" t="s">
        <v>524</v>
      </c>
      <c r="O59" s="85" t="s">
        <v>525</v>
      </c>
      <c r="P59" s="86" t="s">
        <v>526</v>
      </c>
      <c r="Q59" s="84" t="s">
        <v>627</v>
      </c>
      <c r="R59" s="86" t="s">
        <v>628</v>
      </c>
      <c r="S59" s="87" t="s">
        <v>7</v>
      </c>
      <c r="T59" s="88">
        <v>0</v>
      </c>
      <c r="U59" s="88">
        <v>0.15</v>
      </c>
      <c r="V59" s="88">
        <v>0.25</v>
      </c>
      <c r="W59" s="88">
        <v>0.35</v>
      </c>
      <c r="X59" s="160"/>
    </row>
    <row r="60" spans="8:24" x14ac:dyDescent="0.25">
      <c r="K60" s="81" t="s">
        <v>478</v>
      </c>
      <c r="L60" s="82" t="s">
        <v>479</v>
      </c>
      <c r="M60" s="83" t="s">
        <v>480</v>
      </c>
      <c r="N60" s="84" t="s">
        <v>524</v>
      </c>
      <c r="O60" s="85" t="s">
        <v>525</v>
      </c>
      <c r="P60" s="86" t="s">
        <v>526</v>
      </c>
      <c r="Q60" s="84">
        <v>163</v>
      </c>
      <c r="R60" s="86" t="s">
        <v>629</v>
      </c>
      <c r="S60" s="87" t="s">
        <v>7</v>
      </c>
      <c r="T60" s="88">
        <v>0</v>
      </c>
      <c r="U60" s="88">
        <v>0.15</v>
      </c>
      <c r="V60" s="88">
        <v>0.25</v>
      </c>
      <c r="W60" s="88">
        <v>0.35</v>
      </c>
      <c r="X60" s="160"/>
    </row>
    <row r="61" spans="8:24" x14ac:dyDescent="0.25">
      <c r="K61" s="81" t="s">
        <v>496</v>
      </c>
      <c r="L61" s="82" t="s">
        <v>497</v>
      </c>
      <c r="M61" s="83" t="s">
        <v>498</v>
      </c>
      <c r="N61" s="84" t="s">
        <v>478</v>
      </c>
      <c r="O61" s="85" t="s">
        <v>512</v>
      </c>
      <c r="P61" s="86" t="s">
        <v>513</v>
      </c>
      <c r="Q61" s="84" t="s">
        <v>630</v>
      </c>
      <c r="R61" s="86" t="s">
        <v>631</v>
      </c>
      <c r="S61" s="87" t="s">
        <v>488</v>
      </c>
      <c r="T61" s="88">
        <v>0.3</v>
      </c>
      <c r="U61" s="88">
        <v>0.3</v>
      </c>
      <c r="V61" s="88">
        <v>0.4</v>
      </c>
      <c r="W61" s="88">
        <v>0.5</v>
      </c>
      <c r="X61" s="160"/>
    </row>
    <row r="62" spans="8:24" x14ac:dyDescent="0.25">
      <c r="K62" s="81" t="s">
        <v>478</v>
      </c>
      <c r="L62" s="82" t="s">
        <v>479</v>
      </c>
      <c r="M62" s="83" t="s">
        <v>480</v>
      </c>
      <c r="N62" s="84" t="s">
        <v>538</v>
      </c>
      <c r="O62" s="85" t="s">
        <v>539</v>
      </c>
      <c r="P62" s="86" t="s">
        <v>540</v>
      </c>
      <c r="Q62" s="84" t="s">
        <v>632</v>
      </c>
      <c r="R62" s="86" t="s">
        <v>633</v>
      </c>
      <c r="S62" s="87" t="s">
        <v>488</v>
      </c>
      <c r="T62" s="88">
        <v>0</v>
      </c>
      <c r="U62" s="88">
        <v>0</v>
      </c>
      <c r="V62" s="88">
        <v>0</v>
      </c>
      <c r="W62" s="88">
        <v>0</v>
      </c>
      <c r="X62" s="160"/>
    </row>
    <row r="63" spans="8:24" x14ac:dyDescent="0.25">
      <c r="K63" s="81" t="s">
        <v>478</v>
      </c>
      <c r="L63" s="82" t="s">
        <v>479</v>
      </c>
      <c r="M63" s="83" t="s">
        <v>480</v>
      </c>
      <c r="N63" s="84">
        <v>11</v>
      </c>
      <c r="O63" s="85" t="s">
        <v>481</v>
      </c>
      <c r="P63" s="86" t="s">
        <v>482</v>
      </c>
      <c r="Q63" s="84" t="s">
        <v>634</v>
      </c>
      <c r="R63" s="86" t="s">
        <v>635</v>
      </c>
      <c r="S63" s="87" t="s">
        <v>7</v>
      </c>
      <c r="T63" s="88">
        <v>0</v>
      </c>
      <c r="U63" s="88">
        <v>0.15</v>
      </c>
      <c r="V63" s="88">
        <v>0.25</v>
      </c>
      <c r="W63" s="88">
        <v>0.35</v>
      </c>
      <c r="X63" s="160"/>
    </row>
    <row r="64" spans="8:24" x14ac:dyDescent="0.25">
      <c r="K64" s="81" t="s">
        <v>496</v>
      </c>
      <c r="L64" s="82" t="s">
        <v>497</v>
      </c>
      <c r="M64" s="83" t="s">
        <v>498</v>
      </c>
      <c r="N64" s="84" t="s">
        <v>478</v>
      </c>
      <c r="O64" s="85" t="s">
        <v>512</v>
      </c>
      <c r="P64" s="86" t="s">
        <v>513</v>
      </c>
      <c r="Q64" s="84" t="s">
        <v>636</v>
      </c>
      <c r="R64" s="86" t="s">
        <v>637</v>
      </c>
      <c r="S64" s="87" t="s">
        <v>488</v>
      </c>
      <c r="T64" s="88">
        <v>0.3</v>
      </c>
      <c r="U64" s="88">
        <v>0.3</v>
      </c>
      <c r="V64" s="88">
        <v>0.4</v>
      </c>
      <c r="W64" s="88">
        <v>0.5</v>
      </c>
      <c r="X64" s="160"/>
    </row>
    <row r="65" spans="11:24" x14ac:dyDescent="0.25">
      <c r="K65" s="81" t="s">
        <v>478</v>
      </c>
      <c r="L65" s="82" t="s">
        <v>479</v>
      </c>
      <c r="M65" s="83" t="s">
        <v>480</v>
      </c>
      <c r="N65" s="84">
        <v>11</v>
      </c>
      <c r="O65" s="85" t="s">
        <v>481</v>
      </c>
      <c r="P65" s="86" t="s">
        <v>482</v>
      </c>
      <c r="Q65" s="84" t="s">
        <v>638</v>
      </c>
      <c r="R65" s="86" t="s">
        <v>639</v>
      </c>
      <c r="S65" s="87" t="s">
        <v>7</v>
      </c>
      <c r="T65" s="88">
        <v>0</v>
      </c>
      <c r="U65" s="88">
        <v>0.15</v>
      </c>
      <c r="V65" s="88">
        <v>0.25</v>
      </c>
      <c r="W65" s="88">
        <v>0.35</v>
      </c>
      <c r="X65" s="160"/>
    </row>
    <row r="66" spans="11:24" x14ac:dyDescent="0.25">
      <c r="K66" s="81" t="s">
        <v>496</v>
      </c>
      <c r="L66" s="82" t="s">
        <v>497</v>
      </c>
      <c r="M66" s="83" t="s">
        <v>498</v>
      </c>
      <c r="N66" s="84" t="s">
        <v>496</v>
      </c>
      <c r="O66" s="85" t="s">
        <v>499</v>
      </c>
      <c r="P66" s="86" t="s">
        <v>500</v>
      </c>
      <c r="Q66" s="84" t="s">
        <v>640</v>
      </c>
      <c r="R66" s="86" t="s">
        <v>641</v>
      </c>
      <c r="S66" s="87" t="s">
        <v>488</v>
      </c>
      <c r="T66" s="88">
        <v>0.3</v>
      </c>
      <c r="U66" s="88">
        <v>0.3</v>
      </c>
      <c r="V66" s="88">
        <v>0.4</v>
      </c>
      <c r="W66" s="88">
        <v>0.5</v>
      </c>
      <c r="X66" s="160"/>
    </row>
    <row r="67" spans="11:24" x14ac:dyDescent="0.25">
      <c r="K67" s="81" t="s">
        <v>496</v>
      </c>
      <c r="L67" s="82" t="s">
        <v>497</v>
      </c>
      <c r="M67" s="83" t="s">
        <v>498</v>
      </c>
      <c r="N67" s="84" t="s">
        <v>564</v>
      </c>
      <c r="O67" s="85" t="s">
        <v>565</v>
      </c>
      <c r="P67" s="86" t="s">
        <v>566</v>
      </c>
      <c r="Q67" s="84" t="s">
        <v>642</v>
      </c>
      <c r="R67" s="86" t="s">
        <v>643</v>
      </c>
      <c r="S67" s="87" t="s">
        <v>488</v>
      </c>
      <c r="T67" s="88">
        <v>0.3</v>
      </c>
      <c r="U67" s="88">
        <v>0.3</v>
      </c>
      <c r="V67" s="88">
        <v>0.4</v>
      </c>
      <c r="W67" s="88">
        <v>0.5</v>
      </c>
      <c r="X67" s="160"/>
    </row>
    <row r="68" spans="11:24" x14ac:dyDescent="0.25">
      <c r="K68" s="81" t="s">
        <v>478</v>
      </c>
      <c r="L68" s="82" t="s">
        <v>479</v>
      </c>
      <c r="M68" s="83" t="s">
        <v>480</v>
      </c>
      <c r="N68" s="84">
        <v>12</v>
      </c>
      <c r="O68" s="85" t="s">
        <v>489</v>
      </c>
      <c r="P68" s="86" t="s">
        <v>490</v>
      </c>
      <c r="Q68" s="84" t="s">
        <v>644</v>
      </c>
      <c r="R68" s="86" t="s">
        <v>645</v>
      </c>
      <c r="S68" s="87" t="s">
        <v>7</v>
      </c>
      <c r="T68" s="88">
        <v>0</v>
      </c>
      <c r="U68" s="88">
        <v>0.25</v>
      </c>
      <c r="V68" s="88">
        <v>0.5</v>
      </c>
      <c r="W68" s="88">
        <v>0.6</v>
      </c>
      <c r="X68" s="160"/>
    </row>
    <row r="69" spans="11:24" x14ac:dyDescent="0.25">
      <c r="K69" s="81" t="s">
        <v>478</v>
      </c>
      <c r="L69" s="82" t="s">
        <v>479</v>
      </c>
      <c r="M69" s="83" t="s">
        <v>480</v>
      </c>
      <c r="N69" s="84" t="s">
        <v>538</v>
      </c>
      <c r="O69" s="85" t="s">
        <v>539</v>
      </c>
      <c r="P69" s="86" t="s">
        <v>540</v>
      </c>
      <c r="Q69" s="84">
        <v>164</v>
      </c>
      <c r="R69" s="86" t="s">
        <v>646</v>
      </c>
      <c r="S69" s="87" t="s">
        <v>488</v>
      </c>
      <c r="T69" s="88">
        <v>0</v>
      </c>
      <c r="U69" s="88">
        <v>0</v>
      </c>
      <c r="V69" s="88">
        <v>0</v>
      </c>
      <c r="W69" s="88">
        <v>0</v>
      </c>
      <c r="X69" s="160"/>
    </row>
    <row r="70" spans="11:24" x14ac:dyDescent="0.25">
      <c r="K70" s="81" t="s">
        <v>478</v>
      </c>
      <c r="L70" s="82" t="s">
        <v>479</v>
      </c>
      <c r="M70" s="83" t="s">
        <v>480</v>
      </c>
      <c r="N70" s="84">
        <v>12</v>
      </c>
      <c r="O70" s="85" t="s">
        <v>489</v>
      </c>
      <c r="P70" s="86" t="s">
        <v>490</v>
      </c>
      <c r="Q70" s="84" t="s">
        <v>647</v>
      </c>
      <c r="R70" s="86" t="s">
        <v>648</v>
      </c>
      <c r="S70" s="87" t="s">
        <v>488</v>
      </c>
      <c r="T70" s="88">
        <v>0</v>
      </c>
      <c r="U70" s="88">
        <v>0</v>
      </c>
      <c r="V70" s="88">
        <v>0</v>
      </c>
      <c r="W70" s="88">
        <v>0</v>
      </c>
      <c r="X70" s="160"/>
    </row>
    <row r="71" spans="11:24" x14ac:dyDescent="0.25">
      <c r="K71" s="81" t="s">
        <v>496</v>
      </c>
      <c r="L71" s="82" t="s">
        <v>497</v>
      </c>
      <c r="M71" s="83" t="s">
        <v>498</v>
      </c>
      <c r="N71" s="84" t="s">
        <v>518</v>
      </c>
      <c r="O71" s="85" t="s">
        <v>519</v>
      </c>
      <c r="P71" s="86" t="s">
        <v>520</v>
      </c>
      <c r="Q71" s="84">
        <v>197</v>
      </c>
      <c r="R71" s="86" t="s">
        <v>649</v>
      </c>
      <c r="S71" s="87" t="s">
        <v>488</v>
      </c>
      <c r="T71" s="88">
        <v>0.3</v>
      </c>
      <c r="U71" s="88">
        <v>0.3</v>
      </c>
      <c r="V71" s="88">
        <v>0.4</v>
      </c>
      <c r="W71" s="88">
        <v>0.5</v>
      </c>
      <c r="X71" s="160"/>
    </row>
    <row r="72" spans="11:24" x14ac:dyDescent="0.25">
      <c r="K72" s="81" t="s">
        <v>496</v>
      </c>
      <c r="L72" s="82" t="s">
        <v>497</v>
      </c>
      <c r="M72" s="83" t="s">
        <v>498</v>
      </c>
      <c r="N72" s="84" t="s">
        <v>564</v>
      </c>
      <c r="O72" s="85" t="s">
        <v>565</v>
      </c>
      <c r="P72" s="86" t="s">
        <v>566</v>
      </c>
      <c r="Q72" s="84">
        <v>165</v>
      </c>
      <c r="R72" s="86" t="s">
        <v>650</v>
      </c>
      <c r="S72" s="87" t="s">
        <v>488</v>
      </c>
      <c r="T72" s="88">
        <v>0.3</v>
      </c>
      <c r="U72" s="88">
        <v>0.3</v>
      </c>
      <c r="V72" s="88">
        <v>0.4</v>
      </c>
      <c r="W72" s="88">
        <v>0.5</v>
      </c>
      <c r="X72" s="160"/>
    </row>
    <row r="73" spans="11:24" x14ac:dyDescent="0.25">
      <c r="K73" s="81" t="s">
        <v>496</v>
      </c>
      <c r="L73" s="82" t="s">
        <v>497</v>
      </c>
      <c r="M73" s="83" t="s">
        <v>498</v>
      </c>
      <c r="N73" s="84" t="s">
        <v>543</v>
      </c>
      <c r="O73" s="85" t="s">
        <v>544</v>
      </c>
      <c r="P73" s="86" t="s">
        <v>545</v>
      </c>
      <c r="Q73" s="84" t="s">
        <v>651</v>
      </c>
      <c r="R73" s="86" t="s">
        <v>652</v>
      </c>
      <c r="S73" s="87" t="s">
        <v>488</v>
      </c>
      <c r="T73" s="88">
        <v>0.3</v>
      </c>
      <c r="U73" s="88">
        <v>0.3</v>
      </c>
      <c r="V73" s="88">
        <v>0.4</v>
      </c>
      <c r="W73" s="88">
        <v>0.5</v>
      </c>
      <c r="X73" s="160"/>
    </row>
    <row r="74" spans="11:24" x14ac:dyDescent="0.25">
      <c r="K74" s="81" t="s">
        <v>478</v>
      </c>
      <c r="L74" s="82" t="s">
        <v>479</v>
      </c>
      <c r="M74" s="83" t="s">
        <v>480</v>
      </c>
      <c r="N74" s="84" t="s">
        <v>524</v>
      </c>
      <c r="O74" s="85" t="s">
        <v>525</v>
      </c>
      <c r="P74" s="86" t="s">
        <v>526</v>
      </c>
      <c r="Q74" s="84" t="s">
        <v>653</v>
      </c>
      <c r="R74" s="86" t="s">
        <v>654</v>
      </c>
      <c r="S74" s="87" t="s">
        <v>7</v>
      </c>
      <c r="T74" s="88">
        <v>0</v>
      </c>
      <c r="U74" s="88">
        <v>0</v>
      </c>
      <c r="V74" s="88">
        <v>0</v>
      </c>
      <c r="W74" s="88">
        <v>0</v>
      </c>
      <c r="X74" s="160"/>
    </row>
    <row r="75" spans="11:24" x14ac:dyDescent="0.25">
      <c r="K75" s="81" t="s">
        <v>478</v>
      </c>
      <c r="L75" s="82" t="s">
        <v>479</v>
      </c>
      <c r="M75" s="83" t="s">
        <v>480</v>
      </c>
      <c r="N75" s="84" t="s">
        <v>524</v>
      </c>
      <c r="O75" s="85" t="s">
        <v>525</v>
      </c>
      <c r="P75" s="86" t="s">
        <v>526</v>
      </c>
      <c r="Q75" s="84" t="s">
        <v>655</v>
      </c>
      <c r="R75" s="86" t="s">
        <v>656</v>
      </c>
      <c r="S75" s="87" t="s">
        <v>7</v>
      </c>
      <c r="T75" s="88">
        <v>0</v>
      </c>
      <c r="U75" s="88">
        <v>0.15</v>
      </c>
      <c r="V75" s="88">
        <v>0.25</v>
      </c>
      <c r="W75" s="88">
        <v>0.35</v>
      </c>
      <c r="X75" s="160"/>
    </row>
    <row r="76" spans="11:24" x14ac:dyDescent="0.25">
      <c r="K76" s="81" t="s">
        <v>496</v>
      </c>
      <c r="L76" s="82" t="s">
        <v>497</v>
      </c>
      <c r="M76" s="83" t="s">
        <v>498</v>
      </c>
      <c r="N76" s="84" t="s">
        <v>496</v>
      </c>
      <c r="O76" s="85" t="s">
        <v>499</v>
      </c>
      <c r="P76" s="86" t="s">
        <v>500</v>
      </c>
      <c r="Q76" s="84">
        <v>166</v>
      </c>
      <c r="R76" s="86" t="s">
        <v>657</v>
      </c>
      <c r="S76" s="87" t="s">
        <v>488</v>
      </c>
      <c r="T76" s="88">
        <v>0.3</v>
      </c>
      <c r="U76" s="88">
        <v>0.3</v>
      </c>
      <c r="V76" s="88">
        <v>0.4</v>
      </c>
      <c r="W76" s="88">
        <v>0.5</v>
      </c>
      <c r="X76" s="160"/>
    </row>
    <row r="77" spans="11:24" x14ac:dyDescent="0.25">
      <c r="K77" s="81" t="s">
        <v>496</v>
      </c>
      <c r="L77" s="82" t="s">
        <v>497</v>
      </c>
      <c r="M77" s="83" t="s">
        <v>498</v>
      </c>
      <c r="N77" s="84" t="s">
        <v>518</v>
      </c>
      <c r="O77" s="85" t="s">
        <v>519</v>
      </c>
      <c r="P77" s="86" t="s">
        <v>520</v>
      </c>
      <c r="Q77" s="84" t="s">
        <v>658</v>
      </c>
      <c r="R77" s="86" t="s">
        <v>659</v>
      </c>
      <c r="S77" s="87" t="s">
        <v>488</v>
      </c>
      <c r="T77" s="88">
        <v>0.3</v>
      </c>
      <c r="U77" s="88">
        <v>0.3</v>
      </c>
      <c r="V77" s="88">
        <v>0.4</v>
      </c>
      <c r="W77" s="88">
        <v>0.5</v>
      </c>
      <c r="X77" s="160"/>
    </row>
    <row r="78" spans="11:24" x14ac:dyDescent="0.25">
      <c r="K78" s="81" t="s">
        <v>496</v>
      </c>
      <c r="L78" s="82" t="s">
        <v>497</v>
      </c>
      <c r="M78" s="83" t="s">
        <v>498</v>
      </c>
      <c r="N78" s="84" t="s">
        <v>478</v>
      </c>
      <c r="O78" s="85" t="s">
        <v>512</v>
      </c>
      <c r="P78" s="86" t="s">
        <v>513</v>
      </c>
      <c r="Q78" s="84" t="s">
        <v>660</v>
      </c>
      <c r="R78" s="86" t="s">
        <v>661</v>
      </c>
      <c r="S78" s="87" t="s">
        <v>488</v>
      </c>
      <c r="T78" s="88">
        <v>0.3</v>
      </c>
      <c r="U78" s="88">
        <v>0.3</v>
      </c>
      <c r="V78" s="88">
        <v>0.4</v>
      </c>
      <c r="W78" s="88">
        <v>0.5</v>
      </c>
      <c r="X78" s="160"/>
    </row>
    <row r="79" spans="11:24" x14ac:dyDescent="0.25">
      <c r="K79" s="81" t="s">
        <v>496</v>
      </c>
      <c r="L79" s="82" t="s">
        <v>497</v>
      </c>
      <c r="M79" s="83" t="s">
        <v>498</v>
      </c>
      <c r="N79" s="84" t="s">
        <v>496</v>
      </c>
      <c r="O79" s="85" t="s">
        <v>499</v>
      </c>
      <c r="P79" s="86" t="s">
        <v>500</v>
      </c>
      <c r="Q79" s="84" t="s">
        <v>662</v>
      </c>
      <c r="R79" s="86" t="s">
        <v>663</v>
      </c>
      <c r="S79" s="87" t="s">
        <v>488</v>
      </c>
      <c r="T79" s="88">
        <v>0.3</v>
      </c>
      <c r="U79" s="88">
        <v>0.3</v>
      </c>
      <c r="V79" s="88">
        <v>0.4</v>
      </c>
      <c r="W79" s="88">
        <v>0.5</v>
      </c>
      <c r="X79" s="160"/>
    </row>
    <row r="80" spans="11:24" x14ac:dyDescent="0.25">
      <c r="K80" s="81" t="s">
        <v>496</v>
      </c>
      <c r="L80" s="82" t="s">
        <v>497</v>
      </c>
      <c r="M80" s="83" t="s">
        <v>498</v>
      </c>
      <c r="N80" s="84" t="s">
        <v>543</v>
      </c>
      <c r="O80" s="85" t="s">
        <v>544</v>
      </c>
      <c r="P80" s="86" t="s">
        <v>545</v>
      </c>
      <c r="Q80" s="84" t="s">
        <v>664</v>
      </c>
      <c r="R80" s="86" t="s">
        <v>665</v>
      </c>
      <c r="S80" s="87" t="s">
        <v>488</v>
      </c>
      <c r="T80" s="88">
        <v>0.3</v>
      </c>
      <c r="U80" s="88">
        <v>0.3</v>
      </c>
      <c r="V80" s="88">
        <v>0.4</v>
      </c>
      <c r="W80" s="88">
        <v>0.5</v>
      </c>
      <c r="X80" s="160"/>
    </row>
    <row r="81" spans="11:24" x14ac:dyDescent="0.25">
      <c r="K81" s="81" t="s">
        <v>496</v>
      </c>
      <c r="L81" s="82" t="s">
        <v>497</v>
      </c>
      <c r="M81" s="83" t="s">
        <v>498</v>
      </c>
      <c r="N81" s="84" t="s">
        <v>478</v>
      </c>
      <c r="O81" s="85" t="s">
        <v>512</v>
      </c>
      <c r="P81" s="86" t="s">
        <v>513</v>
      </c>
      <c r="Q81" s="84" t="s">
        <v>666</v>
      </c>
      <c r="R81" s="86" t="s">
        <v>667</v>
      </c>
      <c r="S81" s="87" t="s">
        <v>488</v>
      </c>
      <c r="T81" s="88">
        <v>0.3</v>
      </c>
      <c r="U81" s="88">
        <v>0.3</v>
      </c>
      <c r="V81" s="88">
        <v>0.4</v>
      </c>
      <c r="W81" s="88">
        <v>0.5</v>
      </c>
      <c r="X81" s="160"/>
    </row>
    <row r="82" spans="11:24" x14ac:dyDescent="0.25">
      <c r="K82" s="81" t="s">
        <v>496</v>
      </c>
      <c r="L82" s="82" t="s">
        <v>497</v>
      </c>
      <c r="M82" s="83" t="s">
        <v>498</v>
      </c>
      <c r="N82" s="84" t="s">
        <v>496</v>
      </c>
      <c r="O82" s="85" t="s">
        <v>499</v>
      </c>
      <c r="P82" s="86" t="s">
        <v>500</v>
      </c>
      <c r="Q82" s="84" t="s">
        <v>668</v>
      </c>
      <c r="R82" s="86" t="s">
        <v>669</v>
      </c>
      <c r="S82" s="87" t="s">
        <v>488</v>
      </c>
      <c r="T82" s="88">
        <v>0.3</v>
      </c>
      <c r="U82" s="88">
        <v>0.3</v>
      </c>
      <c r="V82" s="88">
        <v>0.4</v>
      </c>
      <c r="W82" s="88">
        <v>0.5</v>
      </c>
      <c r="X82" s="160"/>
    </row>
    <row r="83" spans="11:24" x14ac:dyDescent="0.25">
      <c r="K83" s="81" t="s">
        <v>496</v>
      </c>
      <c r="L83" s="82" t="s">
        <v>497</v>
      </c>
      <c r="M83" s="83" t="s">
        <v>498</v>
      </c>
      <c r="N83" s="84" t="s">
        <v>610</v>
      </c>
      <c r="O83" s="85" t="s">
        <v>611</v>
      </c>
      <c r="P83" s="86" t="s">
        <v>612</v>
      </c>
      <c r="Q83" s="84" t="s">
        <v>670</v>
      </c>
      <c r="R83" s="86" t="s">
        <v>671</v>
      </c>
      <c r="S83" s="87" t="s">
        <v>488</v>
      </c>
      <c r="T83" s="88">
        <v>0.4</v>
      </c>
      <c r="U83" s="88">
        <v>0.4</v>
      </c>
      <c r="V83" s="88">
        <v>0.5</v>
      </c>
      <c r="W83" s="88">
        <v>0.6</v>
      </c>
      <c r="X83" s="160"/>
    </row>
    <row r="84" spans="11:24" x14ac:dyDescent="0.25">
      <c r="K84" s="81" t="s">
        <v>478</v>
      </c>
      <c r="L84" s="82" t="s">
        <v>479</v>
      </c>
      <c r="M84" s="83" t="s">
        <v>480</v>
      </c>
      <c r="N84" s="84" t="s">
        <v>538</v>
      </c>
      <c r="O84" s="85" t="s">
        <v>539</v>
      </c>
      <c r="P84" s="86" t="s">
        <v>540</v>
      </c>
      <c r="Q84" s="84" t="s">
        <v>672</v>
      </c>
      <c r="R84" s="86" t="s">
        <v>673</v>
      </c>
      <c r="S84" s="87" t="s">
        <v>488</v>
      </c>
      <c r="T84" s="88">
        <v>0</v>
      </c>
      <c r="U84" s="88">
        <v>0</v>
      </c>
      <c r="V84" s="88">
        <v>0</v>
      </c>
      <c r="W84" s="88">
        <v>0</v>
      </c>
      <c r="X84" s="160"/>
    </row>
    <row r="85" spans="11:24" x14ac:dyDescent="0.25">
      <c r="K85" s="81" t="s">
        <v>496</v>
      </c>
      <c r="L85" s="82" t="s">
        <v>497</v>
      </c>
      <c r="M85" s="83" t="s">
        <v>498</v>
      </c>
      <c r="N85" s="84" t="s">
        <v>543</v>
      </c>
      <c r="O85" s="85" t="s">
        <v>544</v>
      </c>
      <c r="P85" s="86" t="s">
        <v>545</v>
      </c>
      <c r="Q85" s="84" t="s">
        <v>674</v>
      </c>
      <c r="R85" s="86" t="s">
        <v>675</v>
      </c>
      <c r="S85" s="87" t="s">
        <v>488</v>
      </c>
      <c r="T85" s="88">
        <v>0.4</v>
      </c>
      <c r="U85" s="88">
        <v>0.4</v>
      </c>
      <c r="V85" s="88">
        <v>0.5</v>
      </c>
      <c r="W85" s="88">
        <v>0.6</v>
      </c>
      <c r="X85" s="160"/>
    </row>
    <row r="86" spans="11:24" x14ac:dyDescent="0.25">
      <c r="K86" s="81" t="s">
        <v>496</v>
      </c>
      <c r="L86" s="82" t="s">
        <v>497</v>
      </c>
      <c r="M86" s="83" t="s">
        <v>498</v>
      </c>
      <c r="N86" s="84" t="s">
        <v>496</v>
      </c>
      <c r="O86" s="85" t="s">
        <v>499</v>
      </c>
      <c r="P86" s="86" t="s">
        <v>500</v>
      </c>
      <c r="Q86" s="84" t="s">
        <v>676</v>
      </c>
      <c r="R86" s="86" t="s">
        <v>677</v>
      </c>
      <c r="S86" s="87" t="s">
        <v>488</v>
      </c>
      <c r="T86" s="88">
        <v>0.3</v>
      </c>
      <c r="U86" s="88">
        <v>0.3</v>
      </c>
      <c r="V86" s="88">
        <v>0.4</v>
      </c>
      <c r="W86" s="88">
        <v>0.5</v>
      </c>
      <c r="X86" s="160"/>
    </row>
    <row r="87" spans="11:24" x14ac:dyDescent="0.25">
      <c r="K87" s="81" t="s">
        <v>478</v>
      </c>
      <c r="L87" s="82" t="s">
        <v>479</v>
      </c>
      <c r="M87" s="83" t="s">
        <v>480</v>
      </c>
      <c r="N87" s="84" t="s">
        <v>538</v>
      </c>
      <c r="O87" s="85" t="s">
        <v>539</v>
      </c>
      <c r="P87" s="86" t="s">
        <v>540</v>
      </c>
      <c r="Q87" s="84">
        <v>208</v>
      </c>
      <c r="R87" s="86" t="s">
        <v>678</v>
      </c>
      <c r="S87" s="87" t="s">
        <v>488</v>
      </c>
      <c r="T87" s="88">
        <v>0</v>
      </c>
      <c r="U87" s="88">
        <v>0</v>
      </c>
      <c r="V87" s="88">
        <v>0</v>
      </c>
      <c r="W87" s="88">
        <v>0</v>
      </c>
      <c r="X87" s="160"/>
    </row>
    <row r="88" spans="11:24" x14ac:dyDescent="0.25">
      <c r="K88" s="81" t="s">
        <v>478</v>
      </c>
      <c r="L88" s="82" t="s">
        <v>479</v>
      </c>
      <c r="M88" s="83" t="s">
        <v>480</v>
      </c>
      <c r="N88" s="84" t="s">
        <v>538</v>
      </c>
      <c r="O88" s="85" t="s">
        <v>539</v>
      </c>
      <c r="P88" s="86" t="s">
        <v>540</v>
      </c>
      <c r="Q88" s="84" t="s">
        <v>679</v>
      </c>
      <c r="R88" s="86" t="s">
        <v>680</v>
      </c>
      <c r="S88" s="87" t="s">
        <v>488</v>
      </c>
      <c r="T88" s="88">
        <v>0</v>
      </c>
      <c r="U88" s="88">
        <v>0</v>
      </c>
      <c r="V88" s="88">
        <v>0</v>
      </c>
      <c r="W88" s="88">
        <v>0</v>
      </c>
      <c r="X88" s="160"/>
    </row>
    <row r="89" spans="11:24" x14ac:dyDescent="0.25">
      <c r="K89" s="81" t="s">
        <v>496</v>
      </c>
      <c r="L89" s="82" t="s">
        <v>497</v>
      </c>
      <c r="M89" s="83" t="s">
        <v>498</v>
      </c>
      <c r="N89" s="84">
        <v>10</v>
      </c>
      <c r="O89" s="85" t="s">
        <v>532</v>
      </c>
      <c r="P89" s="86" t="s">
        <v>533</v>
      </c>
      <c r="Q89" s="84" t="s">
        <v>681</v>
      </c>
      <c r="R89" s="86" t="s">
        <v>682</v>
      </c>
      <c r="S89" s="87" t="s">
        <v>488</v>
      </c>
      <c r="T89" s="88">
        <v>0.3</v>
      </c>
      <c r="U89" s="88">
        <v>0.3</v>
      </c>
      <c r="V89" s="88">
        <v>0.4</v>
      </c>
      <c r="W89" s="88">
        <v>0.5</v>
      </c>
      <c r="X89" s="160"/>
    </row>
    <row r="90" spans="11:24" x14ac:dyDescent="0.25">
      <c r="K90" s="81" t="s">
        <v>496</v>
      </c>
      <c r="L90" s="82" t="s">
        <v>497</v>
      </c>
      <c r="M90" s="83" t="s">
        <v>498</v>
      </c>
      <c r="N90" s="84" t="s">
        <v>564</v>
      </c>
      <c r="O90" s="85" t="s">
        <v>565</v>
      </c>
      <c r="P90" s="86" t="s">
        <v>566</v>
      </c>
      <c r="Q90" s="84" t="s">
        <v>683</v>
      </c>
      <c r="R90" s="86" t="s">
        <v>684</v>
      </c>
      <c r="S90" s="87" t="s">
        <v>488</v>
      </c>
      <c r="T90" s="88">
        <v>0.3</v>
      </c>
      <c r="U90" s="88">
        <v>0.3</v>
      </c>
      <c r="V90" s="88">
        <v>0.4</v>
      </c>
      <c r="W90" s="88">
        <v>0.5</v>
      </c>
      <c r="X90" s="160"/>
    </row>
    <row r="91" spans="11:24" x14ac:dyDescent="0.25">
      <c r="K91" s="81" t="s">
        <v>496</v>
      </c>
      <c r="L91" s="82" t="s">
        <v>497</v>
      </c>
      <c r="M91" s="83" t="s">
        <v>498</v>
      </c>
      <c r="N91" s="84" t="s">
        <v>478</v>
      </c>
      <c r="O91" s="85" t="s">
        <v>512</v>
      </c>
      <c r="P91" s="86" t="s">
        <v>513</v>
      </c>
      <c r="Q91" s="84">
        <v>167</v>
      </c>
      <c r="R91" s="86" t="s">
        <v>685</v>
      </c>
      <c r="S91" s="87" t="s">
        <v>488</v>
      </c>
      <c r="T91" s="88">
        <v>0.3</v>
      </c>
      <c r="U91" s="88">
        <v>0.3</v>
      </c>
      <c r="V91" s="88">
        <v>0.4</v>
      </c>
      <c r="W91" s="88">
        <v>0.5</v>
      </c>
      <c r="X91" s="160"/>
    </row>
    <row r="92" spans="11:24" x14ac:dyDescent="0.25">
      <c r="K92" s="81" t="s">
        <v>496</v>
      </c>
      <c r="L92" s="82" t="s">
        <v>497</v>
      </c>
      <c r="M92" s="83" t="s">
        <v>498</v>
      </c>
      <c r="N92" s="84" t="s">
        <v>543</v>
      </c>
      <c r="O92" s="85" t="s">
        <v>544</v>
      </c>
      <c r="P92" s="86" t="s">
        <v>545</v>
      </c>
      <c r="Q92" s="84" t="s">
        <v>686</v>
      </c>
      <c r="R92" s="86" t="s">
        <v>687</v>
      </c>
      <c r="S92" s="87" t="s">
        <v>488</v>
      </c>
      <c r="T92" s="88">
        <v>0.4</v>
      </c>
      <c r="U92" s="88">
        <v>0.4</v>
      </c>
      <c r="V92" s="88">
        <v>0.5</v>
      </c>
      <c r="W92" s="88">
        <v>0.6</v>
      </c>
      <c r="X92" s="160"/>
    </row>
    <row r="93" spans="11:24" x14ac:dyDescent="0.25">
      <c r="K93" s="81" t="s">
        <v>478</v>
      </c>
      <c r="L93" s="82" t="s">
        <v>479</v>
      </c>
      <c r="M93" s="83" t="s">
        <v>480</v>
      </c>
      <c r="N93" s="84" t="s">
        <v>538</v>
      </c>
      <c r="O93" s="85" t="s">
        <v>539</v>
      </c>
      <c r="P93" s="86" t="s">
        <v>540</v>
      </c>
      <c r="Q93" s="84" t="s">
        <v>688</v>
      </c>
      <c r="R93" s="86" t="s">
        <v>689</v>
      </c>
      <c r="S93" s="87" t="s">
        <v>488</v>
      </c>
      <c r="T93" s="88">
        <v>0</v>
      </c>
      <c r="U93" s="88">
        <v>0</v>
      </c>
      <c r="V93" s="88">
        <v>0</v>
      </c>
      <c r="W93" s="88">
        <v>0</v>
      </c>
      <c r="X93" s="160"/>
    </row>
    <row r="94" spans="11:24" x14ac:dyDescent="0.25">
      <c r="K94" s="81" t="s">
        <v>496</v>
      </c>
      <c r="L94" s="82" t="s">
        <v>497</v>
      </c>
      <c r="M94" s="83" t="s">
        <v>498</v>
      </c>
      <c r="N94" s="84" t="s">
        <v>478</v>
      </c>
      <c r="O94" s="85" t="s">
        <v>512</v>
      </c>
      <c r="P94" s="86" t="s">
        <v>513</v>
      </c>
      <c r="Q94" s="84" t="s">
        <v>690</v>
      </c>
      <c r="R94" s="86" t="s">
        <v>691</v>
      </c>
      <c r="S94" s="87" t="s">
        <v>488</v>
      </c>
      <c r="T94" s="88">
        <v>0.3</v>
      </c>
      <c r="U94" s="88">
        <v>0.3</v>
      </c>
      <c r="V94" s="88">
        <v>0.4</v>
      </c>
      <c r="W94" s="88">
        <v>0.5</v>
      </c>
      <c r="X94" s="160"/>
    </row>
    <row r="95" spans="11:24" x14ac:dyDescent="0.25">
      <c r="K95" s="81" t="s">
        <v>496</v>
      </c>
      <c r="L95" s="82" t="s">
        <v>497</v>
      </c>
      <c r="M95" s="83" t="s">
        <v>498</v>
      </c>
      <c r="N95" s="84" t="s">
        <v>478</v>
      </c>
      <c r="O95" s="85" t="s">
        <v>512</v>
      </c>
      <c r="P95" s="86" t="s">
        <v>513</v>
      </c>
      <c r="Q95" s="84">
        <v>198</v>
      </c>
      <c r="R95" s="86" t="s">
        <v>692</v>
      </c>
      <c r="S95" s="87" t="s">
        <v>488</v>
      </c>
      <c r="T95" s="88">
        <v>0.3</v>
      </c>
      <c r="U95" s="88">
        <v>0.3</v>
      </c>
      <c r="V95" s="88">
        <v>0.4</v>
      </c>
      <c r="W95" s="88">
        <v>0.5</v>
      </c>
      <c r="X95" s="160"/>
    </row>
    <row r="96" spans="11:24" x14ac:dyDescent="0.25">
      <c r="K96" s="81" t="s">
        <v>496</v>
      </c>
      <c r="L96" s="82" t="s">
        <v>497</v>
      </c>
      <c r="M96" s="83" t="s">
        <v>498</v>
      </c>
      <c r="N96" s="84" t="s">
        <v>478</v>
      </c>
      <c r="O96" s="85" t="s">
        <v>512</v>
      </c>
      <c r="P96" s="86" t="s">
        <v>513</v>
      </c>
      <c r="Q96" s="84" t="s">
        <v>693</v>
      </c>
      <c r="R96" s="86" t="s">
        <v>694</v>
      </c>
      <c r="S96" s="87" t="s">
        <v>488</v>
      </c>
      <c r="T96" s="88">
        <v>0.3</v>
      </c>
      <c r="U96" s="88">
        <v>0.3</v>
      </c>
      <c r="V96" s="88">
        <v>0.4</v>
      </c>
      <c r="W96" s="88">
        <v>0.5</v>
      </c>
      <c r="X96" s="160"/>
    </row>
    <row r="97" spans="11:24" x14ac:dyDescent="0.25">
      <c r="K97" s="81" t="s">
        <v>496</v>
      </c>
      <c r="L97" s="82" t="s">
        <v>497</v>
      </c>
      <c r="M97" s="83" t="s">
        <v>498</v>
      </c>
      <c r="N97" s="84" t="s">
        <v>478</v>
      </c>
      <c r="O97" s="85" t="s">
        <v>512</v>
      </c>
      <c r="P97" s="86" t="s">
        <v>513</v>
      </c>
      <c r="Q97" s="84">
        <v>168</v>
      </c>
      <c r="R97" s="86" t="s">
        <v>695</v>
      </c>
      <c r="S97" s="87" t="s">
        <v>488</v>
      </c>
      <c r="T97" s="88">
        <v>0.3</v>
      </c>
      <c r="U97" s="88">
        <v>0.3</v>
      </c>
      <c r="V97" s="88">
        <v>0.4</v>
      </c>
      <c r="W97" s="88">
        <v>0.5</v>
      </c>
      <c r="X97" s="160"/>
    </row>
    <row r="98" spans="11:24" x14ac:dyDescent="0.25">
      <c r="K98" s="81" t="s">
        <v>478</v>
      </c>
      <c r="L98" s="82" t="s">
        <v>479</v>
      </c>
      <c r="M98" s="83" t="s">
        <v>480</v>
      </c>
      <c r="N98" s="84" t="s">
        <v>538</v>
      </c>
      <c r="O98" s="85" t="s">
        <v>539</v>
      </c>
      <c r="P98" s="86" t="s">
        <v>540</v>
      </c>
      <c r="Q98" s="84" t="s">
        <v>696</v>
      </c>
      <c r="R98" s="86" t="s">
        <v>697</v>
      </c>
      <c r="S98" s="87" t="s">
        <v>488</v>
      </c>
      <c r="T98" s="88">
        <v>0</v>
      </c>
      <c r="U98" s="88">
        <v>0</v>
      </c>
      <c r="V98" s="88">
        <v>0</v>
      </c>
      <c r="W98" s="88">
        <v>0</v>
      </c>
      <c r="X98" s="160"/>
    </row>
    <row r="99" spans="11:24" x14ac:dyDescent="0.25">
      <c r="K99" s="81" t="s">
        <v>478</v>
      </c>
      <c r="L99" s="82" t="s">
        <v>479</v>
      </c>
      <c r="M99" s="83" t="s">
        <v>480</v>
      </c>
      <c r="N99" s="84" t="s">
        <v>538</v>
      </c>
      <c r="O99" s="85" t="s">
        <v>539</v>
      </c>
      <c r="P99" s="86" t="s">
        <v>540</v>
      </c>
      <c r="Q99" s="84" t="s">
        <v>698</v>
      </c>
      <c r="R99" s="86" t="s">
        <v>699</v>
      </c>
      <c r="S99" s="87" t="s">
        <v>488</v>
      </c>
      <c r="T99" s="88">
        <v>0</v>
      </c>
      <c r="U99" s="88">
        <v>0</v>
      </c>
      <c r="V99" s="88">
        <v>0</v>
      </c>
      <c r="W99" s="88">
        <v>0</v>
      </c>
      <c r="X99" s="160"/>
    </row>
    <row r="100" spans="11:24" x14ac:dyDescent="0.25">
      <c r="K100" s="81" t="s">
        <v>496</v>
      </c>
      <c r="L100" s="82" t="s">
        <v>497</v>
      </c>
      <c r="M100" s="83" t="s">
        <v>498</v>
      </c>
      <c r="N100" s="84" t="s">
        <v>564</v>
      </c>
      <c r="O100" s="85" t="s">
        <v>565</v>
      </c>
      <c r="P100" s="86" t="s">
        <v>566</v>
      </c>
      <c r="Q100" s="84" t="s">
        <v>700</v>
      </c>
      <c r="R100" s="86" t="s">
        <v>701</v>
      </c>
      <c r="S100" s="87" t="s">
        <v>488</v>
      </c>
      <c r="T100" s="88">
        <v>0.3</v>
      </c>
      <c r="U100" s="88">
        <v>0.3</v>
      </c>
      <c r="V100" s="88">
        <v>0.4</v>
      </c>
      <c r="W100" s="88">
        <v>0.5</v>
      </c>
      <c r="X100" s="160"/>
    </row>
    <row r="101" spans="11:24" x14ac:dyDescent="0.25">
      <c r="K101" s="81" t="s">
        <v>496</v>
      </c>
      <c r="L101" s="82" t="s">
        <v>497</v>
      </c>
      <c r="M101" s="83" t="s">
        <v>498</v>
      </c>
      <c r="N101" s="84" t="s">
        <v>559</v>
      </c>
      <c r="O101" s="85" t="s">
        <v>560</v>
      </c>
      <c r="P101" s="86" t="s">
        <v>561</v>
      </c>
      <c r="Q101" s="84" t="s">
        <v>702</v>
      </c>
      <c r="R101" s="86" t="s">
        <v>703</v>
      </c>
      <c r="S101" s="87" t="s">
        <v>488</v>
      </c>
      <c r="T101" s="88">
        <v>0.3</v>
      </c>
      <c r="U101" s="88">
        <v>0.3</v>
      </c>
      <c r="V101" s="88">
        <v>0.4</v>
      </c>
      <c r="W101" s="88">
        <v>0.5</v>
      </c>
      <c r="X101" s="160"/>
    </row>
    <row r="102" spans="11:24" x14ac:dyDescent="0.25">
      <c r="K102" s="81" t="s">
        <v>496</v>
      </c>
      <c r="L102" s="82" t="s">
        <v>497</v>
      </c>
      <c r="M102" s="83" t="s">
        <v>498</v>
      </c>
      <c r="N102" s="84" t="s">
        <v>478</v>
      </c>
      <c r="O102" s="85" t="s">
        <v>512</v>
      </c>
      <c r="P102" s="86" t="s">
        <v>513</v>
      </c>
      <c r="Q102" s="84">
        <v>169</v>
      </c>
      <c r="R102" s="86" t="s">
        <v>704</v>
      </c>
      <c r="S102" s="87" t="s">
        <v>488</v>
      </c>
      <c r="T102" s="88">
        <v>0.3</v>
      </c>
      <c r="U102" s="88">
        <v>0.3</v>
      </c>
      <c r="V102" s="88">
        <v>0.4</v>
      </c>
      <c r="W102" s="88">
        <v>0.5</v>
      </c>
      <c r="X102" s="160"/>
    </row>
    <row r="103" spans="11:24" x14ac:dyDescent="0.25">
      <c r="K103" s="81" t="s">
        <v>478</v>
      </c>
      <c r="L103" s="82" t="s">
        <v>479</v>
      </c>
      <c r="M103" s="83" t="s">
        <v>480</v>
      </c>
      <c r="N103" s="84">
        <v>11</v>
      </c>
      <c r="O103" s="85" t="s">
        <v>481</v>
      </c>
      <c r="P103" s="86" t="s">
        <v>482</v>
      </c>
      <c r="Q103" s="84" t="s">
        <v>705</v>
      </c>
      <c r="R103" s="86" t="s">
        <v>706</v>
      </c>
      <c r="S103" s="87" t="s">
        <v>7</v>
      </c>
      <c r="T103" s="88">
        <v>0</v>
      </c>
      <c r="U103" s="88">
        <v>0.15</v>
      </c>
      <c r="V103" s="88">
        <v>0.25</v>
      </c>
      <c r="W103" s="88">
        <v>0.35</v>
      </c>
      <c r="X103" s="160"/>
    </row>
    <row r="104" spans="11:24" x14ac:dyDescent="0.25">
      <c r="K104" s="81" t="s">
        <v>496</v>
      </c>
      <c r="L104" s="82" t="s">
        <v>497</v>
      </c>
      <c r="M104" s="83" t="s">
        <v>498</v>
      </c>
      <c r="N104" s="84" t="s">
        <v>564</v>
      </c>
      <c r="O104" s="85" t="s">
        <v>565</v>
      </c>
      <c r="P104" s="86" t="s">
        <v>566</v>
      </c>
      <c r="Q104" s="84">
        <v>212</v>
      </c>
      <c r="R104" s="86" t="s">
        <v>707</v>
      </c>
      <c r="S104" s="87" t="s">
        <v>488</v>
      </c>
      <c r="T104" s="88">
        <v>0.3</v>
      </c>
      <c r="U104" s="88">
        <v>0.3</v>
      </c>
      <c r="V104" s="88">
        <v>0.4</v>
      </c>
      <c r="W104" s="88">
        <v>0.5</v>
      </c>
      <c r="X104" s="160"/>
    </row>
    <row r="105" spans="11:24" x14ac:dyDescent="0.25">
      <c r="K105" s="81" t="s">
        <v>496</v>
      </c>
      <c r="L105" s="82" t="s">
        <v>497</v>
      </c>
      <c r="M105" s="83" t="s">
        <v>498</v>
      </c>
      <c r="N105" s="84" t="s">
        <v>564</v>
      </c>
      <c r="O105" s="85" t="s">
        <v>565</v>
      </c>
      <c r="P105" s="86" t="s">
        <v>566</v>
      </c>
      <c r="Q105" s="84">
        <v>170</v>
      </c>
      <c r="R105" s="86" t="s">
        <v>708</v>
      </c>
      <c r="S105" s="87" t="s">
        <v>488</v>
      </c>
      <c r="T105" s="88">
        <v>0.3</v>
      </c>
      <c r="U105" s="88">
        <v>0.3</v>
      </c>
      <c r="V105" s="88">
        <v>0.4</v>
      </c>
      <c r="W105" s="88">
        <v>0.5</v>
      </c>
      <c r="X105" s="160"/>
    </row>
    <row r="106" spans="11:24" x14ac:dyDescent="0.25">
      <c r="K106" s="81" t="s">
        <v>496</v>
      </c>
      <c r="L106" s="82" t="s">
        <v>497</v>
      </c>
      <c r="M106" s="83" t="s">
        <v>498</v>
      </c>
      <c r="N106" s="84" t="s">
        <v>559</v>
      </c>
      <c r="O106" s="85" t="s">
        <v>560</v>
      </c>
      <c r="P106" s="86" t="s">
        <v>561</v>
      </c>
      <c r="Q106" s="84" t="s">
        <v>709</v>
      </c>
      <c r="R106" s="86" t="s">
        <v>710</v>
      </c>
      <c r="S106" s="87" t="s">
        <v>488</v>
      </c>
      <c r="T106" s="88">
        <v>0.3</v>
      </c>
      <c r="U106" s="88">
        <v>0.3</v>
      </c>
      <c r="V106" s="88">
        <v>0.4</v>
      </c>
      <c r="W106" s="88">
        <v>0.5</v>
      </c>
      <c r="X106" s="160"/>
    </row>
    <row r="107" spans="11:24" x14ac:dyDescent="0.25">
      <c r="K107" s="81" t="s">
        <v>496</v>
      </c>
      <c r="L107" s="82" t="s">
        <v>497</v>
      </c>
      <c r="M107" s="83" t="s">
        <v>498</v>
      </c>
      <c r="N107" s="84" t="s">
        <v>564</v>
      </c>
      <c r="O107" s="85" t="s">
        <v>565</v>
      </c>
      <c r="P107" s="86" t="s">
        <v>566</v>
      </c>
      <c r="Q107" s="84">
        <v>199</v>
      </c>
      <c r="R107" s="86" t="s">
        <v>711</v>
      </c>
      <c r="S107" s="87" t="s">
        <v>488</v>
      </c>
      <c r="T107" s="88">
        <v>0.3</v>
      </c>
      <c r="U107" s="88">
        <v>0.3</v>
      </c>
      <c r="V107" s="88">
        <v>0.4</v>
      </c>
      <c r="W107" s="88">
        <v>0.5</v>
      </c>
      <c r="X107" s="160"/>
    </row>
    <row r="108" spans="11:24" x14ac:dyDescent="0.25">
      <c r="K108" s="81" t="s">
        <v>478</v>
      </c>
      <c r="L108" s="82" t="s">
        <v>479</v>
      </c>
      <c r="M108" s="83" t="s">
        <v>480</v>
      </c>
      <c r="N108" s="84" t="s">
        <v>538</v>
      </c>
      <c r="O108" s="85" t="s">
        <v>539</v>
      </c>
      <c r="P108" s="86" t="s">
        <v>540</v>
      </c>
      <c r="Q108" s="84" t="s">
        <v>712</v>
      </c>
      <c r="R108" s="86" t="s">
        <v>713</v>
      </c>
      <c r="S108" s="87" t="s">
        <v>488</v>
      </c>
      <c r="T108" s="88">
        <v>0</v>
      </c>
      <c r="U108" s="88">
        <v>0</v>
      </c>
      <c r="V108" s="88">
        <v>0</v>
      </c>
      <c r="W108" s="88">
        <v>0</v>
      </c>
      <c r="X108" s="160"/>
    </row>
    <row r="109" spans="11:24" x14ac:dyDescent="0.25">
      <c r="K109" s="81" t="s">
        <v>496</v>
      </c>
      <c r="L109" s="82" t="s">
        <v>497</v>
      </c>
      <c r="M109" s="83" t="s">
        <v>498</v>
      </c>
      <c r="N109" s="84" t="s">
        <v>496</v>
      </c>
      <c r="O109" s="85" t="s">
        <v>499</v>
      </c>
      <c r="P109" s="86" t="s">
        <v>500</v>
      </c>
      <c r="Q109" s="84" t="s">
        <v>714</v>
      </c>
      <c r="R109" s="86" t="s">
        <v>715</v>
      </c>
      <c r="S109" s="87" t="s">
        <v>488</v>
      </c>
      <c r="T109" s="88">
        <v>0.3</v>
      </c>
      <c r="U109" s="88">
        <v>0.3</v>
      </c>
      <c r="V109" s="88">
        <v>0.4</v>
      </c>
      <c r="W109" s="88">
        <v>0.5</v>
      </c>
      <c r="X109" s="160"/>
    </row>
    <row r="110" spans="11:24" x14ac:dyDescent="0.25">
      <c r="K110" s="81" t="s">
        <v>496</v>
      </c>
      <c r="L110" s="82" t="s">
        <v>497</v>
      </c>
      <c r="M110" s="83" t="s">
        <v>498</v>
      </c>
      <c r="N110" s="84" t="s">
        <v>543</v>
      </c>
      <c r="O110" s="85" t="s">
        <v>544</v>
      </c>
      <c r="P110" s="86" t="s">
        <v>545</v>
      </c>
      <c r="Q110" s="84" t="s">
        <v>716</v>
      </c>
      <c r="R110" s="86" t="s">
        <v>717</v>
      </c>
      <c r="S110" s="87" t="s">
        <v>488</v>
      </c>
      <c r="T110" s="88">
        <v>0.4</v>
      </c>
      <c r="U110" s="88">
        <v>0.4</v>
      </c>
      <c r="V110" s="88">
        <v>0.5</v>
      </c>
      <c r="W110" s="88">
        <v>0.6</v>
      </c>
      <c r="X110" s="160"/>
    </row>
    <row r="111" spans="11:24" x14ac:dyDescent="0.25">
      <c r="K111" s="81" t="s">
        <v>496</v>
      </c>
      <c r="L111" s="82" t="s">
        <v>497</v>
      </c>
      <c r="M111" s="83" t="s">
        <v>498</v>
      </c>
      <c r="N111" s="84" t="s">
        <v>496</v>
      </c>
      <c r="O111" s="85" t="s">
        <v>499</v>
      </c>
      <c r="P111" s="86" t="s">
        <v>500</v>
      </c>
      <c r="Q111" s="84" t="s">
        <v>718</v>
      </c>
      <c r="R111" s="86" t="s">
        <v>719</v>
      </c>
      <c r="S111" s="87" t="s">
        <v>488</v>
      </c>
      <c r="T111" s="88">
        <v>0.3</v>
      </c>
      <c r="U111" s="88">
        <v>0.3</v>
      </c>
      <c r="V111" s="88">
        <v>0.4</v>
      </c>
      <c r="W111" s="88">
        <v>0.5</v>
      </c>
      <c r="X111" s="160"/>
    </row>
    <row r="112" spans="11:24" x14ac:dyDescent="0.25">
      <c r="K112" s="81" t="s">
        <v>496</v>
      </c>
      <c r="L112" s="82" t="s">
        <v>497</v>
      </c>
      <c r="M112" s="83" t="s">
        <v>498</v>
      </c>
      <c r="N112" s="84" t="s">
        <v>559</v>
      </c>
      <c r="O112" s="85" t="s">
        <v>560</v>
      </c>
      <c r="P112" s="86" t="s">
        <v>561</v>
      </c>
      <c r="Q112" s="84" t="s">
        <v>720</v>
      </c>
      <c r="R112" s="86" t="s">
        <v>721</v>
      </c>
      <c r="S112" s="87" t="s">
        <v>488</v>
      </c>
      <c r="T112" s="88">
        <v>0.3</v>
      </c>
      <c r="U112" s="88">
        <v>0.3</v>
      </c>
      <c r="V112" s="88">
        <v>0.4</v>
      </c>
      <c r="W112" s="88">
        <v>0.5</v>
      </c>
      <c r="X112" s="160"/>
    </row>
    <row r="113" spans="11:24" x14ac:dyDescent="0.25">
      <c r="K113" s="81" t="s">
        <v>478</v>
      </c>
      <c r="L113" s="82" t="s">
        <v>479</v>
      </c>
      <c r="M113" s="83" t="s">
        <v>480</v>
      </c>
      <c r="N113" s="84" t="s">
        <v>524</v>
      </c>
      <c r="O113" s="85" t="s">
        <v>525</v>
      </c>
      <c r="P113" s="86" t="s">
        <v>526</v>
      </c>
      <c r="Q113" s="84" t="s">
        <v>722</v>
      </c>
      <c r="R113" s="86" t="s">
        <v>723</v>
      </c>
      <c r="S113" s="87" t="s">
        <v>7</v>
      </c>
      <c r="T113" s="88">
        <v>0</v>
      </c>
      <c r="U113" s="88">
        <v>0.15</v>
      </c>
      <c r="V113" s="88">
        <v>0.25</v>
      </c>
      <c r="W113" s="88">
        <v>0.35</v>
      </c>
      <c r="X113" s="160"/>
    </row>
    <row r="114" spans="11:24" x14ac:dyDescent="0.25">
      <c r="K114" s="81" t="s">
        <v>496</v>
      </c>
      <c r="L114" s="82" t="s">
        <v>497</v>
      </c>
      <c r="M114" s="83" t="s">
        <v>498</v>
      </c>
      <c r="N114" s="84" t="s">
        <v>543</v>
      </c>
      <c r="O114" s="85" t="s">
        <v>544</v>
      </c>
      <c r="P114" s="86" t="s">
        <v>545</v>
      </c>
      <c r="Q114" s="84" t="s">
        <v>724</v>
      </c>
      <c r="R114" s="86" t="s">
        <v>725</v>
      </c>
      <c r="S114" s="87" t="s">
        <v>488</v>
      </c>
      <c r="T114" s="88">
        <v>0.4</v>
      </c>
      <c r="U114" s="88">
        <v>0.4</v>
      </c>
      <c r="V114" s="88">
        <v>0.5</v>
      </c>
      <c r="W114" s="88">
        <v>0.6</v>
      </c>
      <c r="X114" s="160"/>
    </row>
    <row r="115" spans="11:24" x14ac:dyDescent="0.25">
      <c r="K115" s="81" t="s">
        <v>478</v>
      </c>
      <c r="L115" s="82" t="s">
        <v>479</v>
      </c>
      <c r="M115" s="83" t="s">
        <v>480</v>
      </c>
      <c r="N115" s="84">
        <v>11</v>
      </c>
      <c r="O115" s="85" t="s">
        <v>481</v>
      </c>
      <c r="P115" s="86" t="s">
        <v>482</v>
      </c>
      <c r="Q115" s="84" t="s">
        <v>726</v>
      </c>
      <c r="R115" s="86" t="s">
        <v>727</v>
      </c>
      <c r="S115" s="87" t="s">
        <v>7</v>
      </c>
      <c r="T115" s="88">
        <v>0</v>
      </c>
      <c r="U115" s="88">
        <v>0.15</v>
      </c>
      <c r="V115" s="88">
        <v>0.25</v>
      </c>
      <c r="W115" s="88">
        <v>0.35</v>
      </c>
      <c r="X115" s="160"/>
    </row>
    <row r="116" spans="11:24" x14ac:dyDescent="0.25">
      <c r="K116" s="81" t="s">
        <v>496</v>
      </c>
      <c r="L116" s="82" t="s">
        <v>497</v>
      </c>
      <c r="M116" s="83" t="s">
        <v>498</v>
      </c>
      <c r="N116" s="84" t="s">
        <v>564</v>
      </c>
      <c r="O116" s="85" t="s">
        <v>565</v>
      </c>
      <c r="P116" s="86" t="s">
        <v>566</v>
      </c>
      <c r="Q116" s="84" t="s">
        <v>728</v>
      </c>
      <c r="R116" s="86" t="s">
        <v>729</v>
      </c>
      <c r="S116" s="87" t="s">
        <v>488</v>
      </c>
      <c r="T116" s="88">
        <v>0.3</v>
      </c>
      <c r="U116" s="88">
        <v>0.3</v>
      </c>
      <c r="V116" s="88">
        <v>0.4</v>
      </c>
      <c r="W116" s="88">
        <v>0.5</v>
      </c>
      <c r="X116" s="160"/>
    </row>
    <row r="117" spans="11:24" x14ac:dyDescent="0.25">
      <c r="K117" s="81" t="s">
        <v>496</v>
      </c>
      <c r="L117" s="82" t="s">
        <v>497</v>
      </c>
      <c r="M117" s="83" t="s">
        <v>498</v>
      </c>
      <c r="N117" s="84" t="s">
        <v>496</v>
      </c>
      <c r="O117" s="85" t="s">
        <v>499</v>
      </c>
      <c r="P117" s="86" t="s">
        <v>500</v>
      </c>
      <c r="Q117" s="84" t="s">
        <v>730</v>
      </c>
      <c r="R117" s="86" t="s">
        <v>731</v>
      </c>
      <c r="S117" s="87" t="s">
        <v>488</v>
      </c>
      <c r="T117" s="88">
        <v>0.3</v>
      </c>
      <c r="U117" s="88">
        <v>0.3</v>
      </c>
      <c r="V117" s="88">
        <v>0.4</v>
      </c>
      <c r="W117" s="88">
        <v>0.5</v>
      </c>
      <c r="X117" s="160"/>
    </row>
    <row r="118" spans="11:24" x14ac:dyDescent="0.25">
      <c r="K118" s="81" t="s">
        <v>496</v>
      </c>
      <c r="L118" s="82" t="s">
        <v>497</v>
      </c>
      <c r="M118" s="83" t="s">
        <v>498</v>
      </c>
      <c r="N118" s="84" t="s">
        <v>478</v>
      </c>
      <c r="O118" s="85" t="s">
        <v>512</v>
      </c>
      <c r="P118" s="86" t="s">
        <v>513</v>
      </c>
      <c r="Q118" s="84">
        <v>171</v>
      </c>
      <c r="R118" s="86" t="s">
        <v>732</v>
      </c>
      <c r="S118" s="87" t="s">
        <v>488</v>
      </c>
      <c r="T118" s="88">
        <v>0.3</v>
      </c>
      <c r="U118" s="88">
        <v>0.3</v>
      </c>
      <c r="V118" s="88">
        <v>0.4</v>
      </c>
      <c r="W118" s="88">
        <v>0.5</v>
      </c>
      <c r="X118" s="160"/>
    </row>
    <row r="119" spans="11:24" x14ac:dyDescent="0.25">
      <c r="K119" s="81" t="s">
        <v>496</v>
      </c>
      <c r="L119" s="82" t="s">
        <v>497</v>
      </c>
      <c r="M119" s="83" t="s">
        <v>498</v>
      </c>
      <c r="N119" s="84" t="s">
        <v>478</v>
      </c>
      <c r="O119" s="85" t="s">
        <v>512</v>
      </c>
      <c r="P119" s="86" t="s">
        <v>513</v>
      </c>
      <c r="Q119" s="84" t="s">
        <v>733</v>
      </c>
      <c r="R119" s="86" t="s">
        <v>734</v>
      </c>
      <c r="S119" s="87" t="s">
        <v>488</v>
      </c>
      <c r="T119" s="88">
        <v>0.3</v>
      </c>
      <c r="U119" s="88">
        <v>0.3</v>
      </c>
      <c r="V119" s="88">
        <v>0.4</v>
      </c>
      <c r="W119" s="88">
        <v>0.5</v>
      </c>
      <c r="X119" s="160"/>
    </row>
    <row r="120" spans="11:24" x14ac:dyDescent="0.25">
      <c r="K120" s="81" t="s">
        <v>496</v>
      </c>
      <c r="L120" s="82" t="s">
        <v>497</v>
      </c>
      <c r="M120" s="83" t="s">
        <v>498</v>
      </c>
      <c r="N120" s="84" t="s">
        <v>564</v>
      </c>
      <c r="O120" s="85" t="s">
        <v>565</v>
      </c>
      <c r="P120" s="86" t="s">
        <v>566</v>
      </c>
      <c r="Q120" s="84" t="s">
        <v>735</v>
      </c>
      <c r="R120" s="86" t="s">
        <v>736</v>
      </c>
      <c r="S120" s="87" t="s">
        <v>488</v>
      </c>
      <c r="T120" s="88">
        <v>0.3</v>
      </c>
      <c r="U120" s="88">
        <v>0.3</v>
      </c>
      <c r="V120" s="88">
        <v>0.4</v>
      </c>
      <c r="W120" s="88">
        <v>0.5</v>
      </c>
      <c r="X120" s="160"/>
    </row>
    <row r="121" spans="11:24" x14ac:dyDescent="0.25">
      <c r="K121" s="81" t="s">
        <v>496</v>
      </c>
      <c r="L121" s="82" t="s">
        <v>497</v>
      </c>
      <c r="M121" s="83" t="s">
        <v>498</v>
      </c>
      <c r="N121" s="84" t="s">
        <v>478</v>
      </c>
      <c r="O121" s="85" t="s">
        <v>512</v>
      </c>
      <c r="P121" s="86" t="s">
        <v>513</v>
      </c>
      <c r="Q121" s="84" t="s">
        <v>737</v>
      </c>
      <c r="R121" s="86" t="s">
        <v>738</v>
      </c>
      <c r="S121" s="87" t="s">
        <v>488</v>
      </c>
      <c r="T121" s="88">
        <v>0.3</v>
      </c>
      <c r="U121" s="88">
        <v>0.3</v>
      </c>
      <c r="V121" s="88">
        <v>0.4</v>
      </c>
      <c r="W121" s="88">
        <v>0.5</v>
      </c>
      <c r="X121" s="160"/>
    </row>
    <row r="122" spans="11:24" x14ac:dyDescent="0.25">
      <c r="K122" s="81" t="s">
        <v>478</v>
      </c>
      <c r="L122" s="82" t="s">
        <v>479</v>
      </c>
      <c r="M122" s="83" t="s">
        <v>480</v>
      </c>
      <c r="N122" s="84">
        <v>12</v>
      </c>
      <c r="O122" s="85" t="s">
        <v>489</v>
      </c>
      <c r="P122" s="86" t="s">
        <v>490</v>
      </c>
      <c r="Q122" s="84" t="s">
        <v>739</v>
      </c>
      <c r="R122" s="86" t="s">
        <v>740</v>
      </c>
      <c r="S122" s="87" t="s">
        <v>7</v>
      </c>
      <c r="T122" s="88">
        <v>0</v>
      </c>
      <c r="U122" s="88">
        <v>0.25</v>
      </c>
      <c r="V122" s="88">
        <v>0.5</v>
      </c>
      <c r="W122" s="88">
        <v>0.6</v>
      </c>
      <c r="X122" s="160"/>
    </row>
    <row r="123" spans="11:24" x14ac:dyDescent="0.25">
      <c r="K123" s="81" t="s">
        <v>496</v>
      </c>
      <c r="L123" s="82" t="s">
        <v>497</v>
      </c>
      <c r="M123" s="83" t="s">
        <v>498</v>
      </c>
      <c r="N123" s="84">
        <v>10</v>
      </c>
      <c r="O123" s="85" t="s">
        <v>532</v>
      </c>
      <c r="P123" s="86" t="s">
        <v>533</v>
      </c>
      <c r="Q123" s="84" t="s">
        <v>741</v>
      </c>
      <c r="R123" s="86" t="s">
        <v>742</v>
      </c>
      <c r="S123" s="87" t="s">
        <v>488</v>
      </c>
      <c r="T123" s="88">
        <v>0.3</v>
      </c>
      <c r="U123" s="88">
        <v>0.3</v>
      </c>
      <c r="V123" s="88">
        <v>0.4</v>
      </c>
      <c r="W123" s="88">
        <v>0.5</v>
      </c>
      <c r="X123" s="160"/>
    </row>
    <row r="124" spans="11:24" x14ac:dyDescent="0.25">
      <c r="K124" s="81" t="s">
        <v>496</v>
      </c>
      <c r="L124" s="82" t="s">
        <v>497</v>
      </c>
      <c r="M124" s="83" t="s">
        <v>498</v>
      </c>
      <c r="N124" s="84" t="s">
        <v>543</v>
      </c>
      <c r="O124" s="85" t="s">
        <v>544</v>
      </c>
      <c r="P124" s="86" t="s">
        <v>545</v>
      </c>
      <c r="Q124" s="84" t="s">
        <v>743</v>
      </c>
      <c r="R124" s="86" t="s">
        <v>744</v>
      </c>
      <c r="S124" s="87" t="s">
        <v>488</v>
      </c>
      <c r="T124" s="88">
        <v>0.3</v>
      </c>
      <c r="U124" s="88">
        <v>0.3</v>
      </c>
      <c r="V124" s="88">
        <v>0.4</v>
      </c>
      <c r="W124" s="88">
        <v>0.5</v>
      </c>
      <c r="X124" s="160"/>
    </row>
    <row r="125" spans="11:24" x14ac:dyDescent="0.25">
      <c r="K125" s="81" t="s">
        <v>496</v>
      </c>
      <c r="L125" s="82" t="s">
        <v>497</v>
      </c>
      <c r="M125" s="83" t="s">
        <v>498</v>
      </c>
      <c r="N125" s="84" t="s">
        <v>478</v>
      </c>
      <c r="O125" s="85" t="s">
        <v>512</v>
      </c>
      <c r="P125" s="86" t="s">
        <v>513</v>
      </c>
      <c r="Q125" s="84">
        <v>172</v>
      </c>
      <c r="R125" s="86" t="s">
        <v>745</v>
      </c>
      <c r="S125" s="87" t="s">
        <v>488</v>
      </c>
      <c r="T125" s="88">
        <v>0.3</v>
      </c>
      <c r="U125" s="88">
        <v>0.3</v>
      </c>
      <c r="V125" s="88">
        <v>0.4</v>
      </c>
      <c r="W125" s="88">
        <v>0.5</v>
      </c>
      <c r="X125" s="160"/>
    </row>
    <row r="126" spans="11:24" x14ac:dyDescent="0.25">
      <c r="K126" s="81" t="s">
        <v>496</v>
      </c>
      <c r="L126" s="82" t="s">
        <v>497</v>
      </c>
      <c r="M126" s="83" t="s">
        <v>498</v>
      </c>
      <c r="N126" s="84" t="s">
        <v>559</v>
      </c>
      <c r="O126" s="85" t="s">
        <v>560</v>
      </c>
      <c r="P126" s="86" t="s">
        <v>561</v>
      </c>
      <c r="Q126" s="84" t="s">
        <v>746</v>
      </c>
      <c r="R126" s="86" t="s">
        <v>747</v>
      </c>
      <c r="S126" s="87" t="s">
        <v>488</v>
      </c>
      <c r="T126" s="88">
        <v>0.3</v>
      </c>
      <c r="U126" s="88">
        <v>0.3</v>
      </c>
      <c r="V126" s="88">
        <v>0.4</v>
      </c>
      <c r="W126" s="88">
        <v>0.5</v>
      </c>
      <c r="X126" s="160"/>
    </row>
    <row r="127" spans="11:24" x14ac:dyDescent="0.25">
      <c r="K127" s="81" t="s">
        <v>496</v>
      </c>
      <c r="L127" s="82" t="s">
        <v>497</v>
      </c>
      <c r="M127" s="83" t="s">
        <v>498</v>
      </c>
      <c r="N127" s="84" t="s">
        <v>478</v>
      </c>
      <c r="O127" s="85" t="s">
        <v>512</v>
      </c>
      <c r="P127" s="86" t="s">
        <v>513</v>
      </c>
      <c r="Q127" s="84">
        <v>200</v>
      </c>
      <c r="R127" s="86" t="s">
        <v>748</v>
      </c>
      <c r="S127" s="87" t="s">
        <v>488</v>
      </c>
      <c r="T127" s="88">
        <v>0.3</v>
      </c>
      <c r="U127" s="88">
        <v>0.3</v>
      </c>
      <c r="V127" s="88">
        <v>0.4</v>
      </c>
      <c r="W127" s="88">
        <v>0.5</v>
      </c>
      <c r="X127" s="160"/>
    </row>
    <row r="128" spans="11:24" x14ac:dyDescent="0.25">
      <c r="K128" s="81" t="s">
        <v>496</v>
      </c>
      <c r="L128" s="82" t="s">
        <v>497</v>
      </c>
      <c r="M128" s="83" t="s">
        <v>498</v>
      </c>
      <c r="N128" s="84" t="s">
        <v>543</v>
      </c>
      <c r="O128" s="85" t="s">
        <v>544</v>
      </c>
      <c r="P128" s="86" t="s">
        <v>545</v>
      </c>
      <c r="Q128" s="84">
        <v>173</v>
      </c>
      <c r="R128" s="86" t="s">
        <v>749</v>
      </c>
      <c r="S128" s="87" t="s">
        <v>488</v>
      </c>
      <c r="T128" s="88">
        <v>0.3</v>
      </c>
      <c r="U128" s="88">
        <v>0.3</v>
      </c>
      <c r="V128" s="88">
        <v>0.4</v>
      </c>
      <c r="W128" s="88">
        <v>0.5</v>
      </c>
      <c r="X128" s="160"/>
    </row>
    <row r="129" spans="11:24" x14ac:dyDescent="0.25">
      <c r="K129" s="81" t="s">
        <v>496</v>
      </c>
      <c r="L129" s="82" t="s">
        <v>497</v>
      </c>
      <c r="M129" s="83" t="s">
        <v>498</v>
      </c>
      <c r="N129" s="84">
        <v>10</v>
      </c>
      <c r="O129" s="85" t="s">
        <v>532</v>
      </c>
      <c r="P129" s="86" t="s">
        <v>533</v>
      </c>
      <c r="Q129" s="84" t="s">
        <v>750</v>
      </c>
      <c r="R129" s="86" t="s">
        <v>751</v>
      </c>
      <c r="S129" s="87" t="s">
        <v>488</v>
      </c>
      <c r="T129" s="88">
        <v>0.3</v>
      </c>
      <c r="U129" s="88">
        <v>0.3</v>
      </c>
      <c r="V129" s="88">
        <v>0.4</v>
      </c>
      <c r="W129" s="88">
        <v>0.5</v>
      </c>
      <c r="X129" s="160"/>
    </row>
    <row r="130" spans="11:24" x14ac:dyDescent="0.25">
      <c r="K130" s="81" t="s">
        <v>496</v>
      </c>
      <c r="L130" s="82" t="s">
        <v>497</v>
      </c>
      <c r="M130" s="83" t="s">
        <v>498</v>
      </c>
      <c r="N130" s="84" t="s">
        <v>543</v>
      </c>
      <c r="O130" s="85" t="s">
        <v>544</v>
      </c>
      <c r="P130" s="86" t="s">
        <v>545</v>
      </c>
      <c r="Q130" s="84">
        <v>174</v>
      </c>
      <c r="R130" s="86" t="s">
        <v>752</v>
      </c>
      <c r="S130" s="87" t="s">
        <v>488</v>
      </c>
      <c r="T130" s="88">
        <v>0.3</v>
      </c>
      <c r="U130" s="88">
        <v>0.3</v>
      </c>
      <c r="V130" s="88">
        <v>0.4</v>
      </c>
      <c r="W130" s="88">
        <v>0.5</v>
      </c>
      <c r="X130" s="160"/>
    </row>
    <row r="131" spans="11:24" x14ac:dyDescent="0.25">
      <c r="K131" s="81" t="s">
        <v>478</v>
      </c>
      <c r="L131" s="82" t="s">
        <v>479</v>
      </c>
      <c r="M131" s="83" t="s">
        <v>480</v>
      </c>
      <c r="N131" s="84" t="s">
        <v>524</v>
      </c>
      <c r="O131" s="85" t="s">
        <v>525</v>
      </c>
      <c r="P131" s="86" t="s">
        <v>526</v>
      </c>
      <c r="Q131" s="84" t="s">
        <v>753</v>
      </c>
      <c r="R131" s="86" t="s">
        <v>754</v>
      </c>
      <c r="S131" s="87" t="s">
        <v>7</v>
      </c>
      <c r="T131" s="88">
        <v>0</v>
      </c>
      <c r="U131" s="88">
        <v>0.15</v>
      </c>
      <c r="V131" s="88">
        <v>0.25</v>
      </c>
      <c r="W131" s="88">
        <v>0.35</v>
      </c>
      <c r="X131" s="160"/>
    </row>
    <row r="132" spans="11:24" x14ac:dyDescent="0.25">
      <c r="K132" s="81" t="s">
        <v>496</v>
      </c>
      <c r="L132" s="82" t="s">
        <v>497</v>
      </c>
      <c r="M132" s="83" t="s">
        <v>498</v>
      </c>
      <c r="N132" s="84" t="s">
        <v>559</v>
      </c>
      <c r="O132" s="85" t="s">
        <v>560</v>
      </c>
      <c r="P132" s="86" t="s">
        <v>561</v>
      </c>
      <c r="Q132" s="84">
        <v>175</v>
      </c>
      <c r="R132" s="86" t="s">
        <v>755</v>
      </c>
      <c r="S132" s="87" t="s">
        <v>488</v>
      </c>
      <c r="T132" s="88">
        <v>0.3</v>
      </c>
      <c r="U132" s="88">
        <v>0.3</v>
      </c>
      <c r="V132" s="88">
        <v>0.4</v>
      </c>
      <c r="W132" s="88">
        <v>0.5</v>
      </c>
      <c r="X132" s="160"/>
    </row>
    <row r="133" spans="11:24" x14ac:dyDescent="0.25">
      <c r="K133" s="81" t="s">
        <v>496</v>
      </c>
      <c r="L133" s="82" t="s">
        <v>497</v>
      </c>
      <c r="M133" s="83" t="s">
        <v>498</v>
      </c>
      <c r="N133" s="84" t="s">
        <v>478</v>
      </c>
      <c r="O133" s="85" t="s">
        <v>512</v>
      </c>
      <c r="P133" s="86" t="s">
        <v>513</v>
      </c>
      <c r="Q133" s="84" t="s">
        <v>756</v>
      </c>
      <c r="R133" s="86" t="s">
        <v>757</v>
      </c>
      <c r="S133" s="87" t="s">
        <v>488</v>
      </c>
      <c r="T133" s="88">
        <v>0.3</v>
      </c>
      <c r="U133" s="88">
        <v>0.3</v>
      </c>
      <c r="V133" s="88">
        <v>0.4</v>
      </c>
      <c r="W133" s="88">
        <v>0.5</v>
      </c>
      <c r="X133" s="160"/>
    </row>
    <row r="134" spans="11:24" x14ac:dyDescent="0.25">
      <c r="K134" s="81" t="s">
        <v>496</v>
      </c>
      <c r="L134" s="82" t="s">
        <v>497</v>
      </c>
      <c r="M134" s="83" t="s">
        <v>498</v>
      </c>
      <c r="N134" s="84" t="s">
        <v>496</v>
      </c>
      <c r="O134" s="85" t="s">
        <v>499</v>
      </c>
      <c r="P134" s="86" t="s">
        <v>500</v>
      </c>
      <c r="Q134" s="84" t="s">
        <v>758</v>
      </c>
      <c r="R134" s="86" t="s">
        <v>759</v>
      </c>
      <c r="S134" s="87" t="s">
        <v>488</v>
      </c>
      <c r="T134" s="88">
        <v>0.3</v>
      </c>
      <c r="U134" s="88">
        <v>0.3</v>
      </c>
      <c r="V134" s="88">
        <v>0.4</v>
      </c>
      <c r="W134" s="88">
        <v>0.5</v>
      </c>
      <c r="X134" s="160"/>
    </row>
    <row r="135" spans="11:24" x14ac:dyDescent="0.25">
      <c r="K135" s="81" t="s">
        <v>496</v>
      </c>
      <c r="L135" s="82" t="s">
        <v>497</v>
      </c>
      <c r="M135" s="83" t="s">
        <v>498</v>
      </c>
      <c r="N135" s="84" t="s">
        <v>478</v>
      </c>
      <c r="O135" s="85" t="s">
        <v>512</v>
      </c>
      <c r="P135" s="86" t="s">
        <v>513</v>
      </c>
      <c r="Q135" s="84" t="s">
        <v>760</v>
      </c>
      <c r="R135" s="86" t="s">
        <v>761</v>
      </c>
      <c r="S135" s="87" t="s">
        <v>488</v>
      </c>
      <c r="T135" s="88">
        <v>0.3</v>
      </c>
      <c r="U135" s="88">
        <v>0.3</v>
      </c>
      <c r="V135" s="88">
        <v>0.4</v>
      </c>
      <c r="W135" s="88">
        <v>0.5</v>
      </c>
      <c r="X135" s="160"/>
    </row>
    <row r="136" spans="11:24" x14ac:dyDescent="0.25">
      <c r="K136" s="81" t="s">
        <v>496</v>
      </c>
      <c r="L136" s="82" t="s">
        <v>497</v>
      </c>
      <c r="M136" s="83" t="s">
        <v>498</v>
      </c>
      <c r="N136" s="84" t="s">
        <v>518</v>
      </c>
      <c r="O136" s="85" t="s">
        <v>519</v>
      </c>
      <c r="P136" s="86" t="s">
        <v>520</v>
      </c>
      <c r="Q136" s="81" t="s">
        <v>762</v>
      </c>
      <c r="R136" s="90" t="s">
        <v>763</v>
      </c>
      <c r="S136" s="87" t="s">
        <v>488</v>
      </c>
      <c r="T136" s="88">
        <v>0.3</v>
      </c>
      <c r="U136" s="88">
        <v>0.3</v>
      </c>
      <c r="V136" s="88">
        <v>0.4</v>
      </c>
      <c r="W136" s="88">
        <v>0.5</v>
      </c>
      <c r="X136" s="160"/>
    </row>
    <row r="137" spans="11:24" x14ac:dyDescent="0.25">
      <c r="K137" s="81" t="s">
        <v>496</v>
      </c>
      <c r="L137" s="82" t="s">
        <v>497</v>
      </c>
      <c r="M137" s="83" t="s">
        <v>498</v>
      </c>
      <c r="N137" s="84" t="s">
        <v>496</v>
      </c>
      <c r="O137" s="85" t="s">
        <v>499</v>
      </c>
      <c r="P137" s="86" t="s">
        <v>500</v>
      </c>
      <c r="Q137" s="84">
        <v>100</v>
      </c>
      <c r="R137" s="86" t="s">
        <v>764</v>
      </c>
      <c r="S137" s="87" t="s">
        <v>488</v>
      </c>
      <c r="T137" s="88">
        <v>0.3</v>
      </c>
      <c r="U137" s="88">
        <v>0.3</v>
      </c>
      <c r="V137" s="88">
        <v>0.4</v>
      </c>
      <c r="W137" s="88">
        <v>0.5</v>
      </c>
      <c r="X137" s="160"/>
    </row>
    <row r="138" spans="11:24" x14ac:dyDescent="0.25">
      <c r="K138" s="81" t="s">
        <v>496</v>
      </c>
      <c r="L138" s="82" t="s">
        <v>497</v>
      </c>
      <c r="M138" s="83" t="s">
        <v>498</v>
      </c>
      <c r="N138" s="84" t="s">
        <v>559</v>
      </c>
      <c r="O138" s="85" t="s">
        <v>560</v>
      </c>
      <c r="P138" s="86" t="s">
        <v>561</v>
      </c>
      <c r="Q138" s="84">
        <v>101</v>
      </c>
      <c r="R138" s="86" t="s">
        <v>765</v>
      </c>
      <c r="S138" s="87" t="s">
        <v>488</v>
      </c>
      <c r="T138" s="88">
        <v>0.3</v>
      </c>
      <c r="U138" s="88">
        <v>0.3</v>
      </c>
      <c r="V138" s="88">
        <v>0.4</v>
      </c>
      <c r="W138" s="88">
        <v>0.5</v>
      </c>
      <c r="X138" s="160"/>
    </row>
    <row r="139" spans="11:24" x14ac:dyDescent="0.25">
      <c r="K139" s="81" t="s">
        <v>478</v>
      </c>
      <c r="L139" s="82" t="s">
        <v>479</v>
      </c>
      <c r="M139" s="83" t="s">
        <v>480</v>
      </c>
      <c r="N139" s="84" t="s">
        <v>524</v>
      </c>
      <c r="O139" s="85" t="s">
        <v>525</v>
      </c>
      <c r="P139" s="86" t="s">
        <v>526</v>
      </c>
      <c r="Q139" s="84">
        <v>102</v>
      </c>
      <c r="R139" s="86" t="s">
        <v>766</v>
      </c>
      <c r="S139" s="87" t="s">
        <v>7</v>
      </c>
      <c r="T139" s="88">
        <v>0</v>
      </c>
      <c r="U139" s="88">
        <v>0.15</v>
      </c>
      <c r="V139" s="88">
        <v>0.25</v>
      </c>
      <c r="W139" s="88">
        <v>0.35</v>
      </c>
      <c r="X139" s="160"/>
    </row>
    <row r="140" spans="11:24" x14ac:dyDescent="0.25">
      <c r="K140" s="81" t="s">
        <v>496</v>
      </c>
      <c r="L140" s="82" t="s">
        <v>497</v>
      </c>
      <c r="M140" s="83" t="s">
        <v>498</v>
      </c>
      <c r="N140" s="84" t="s">
        <v>559</v>
      </c>
      <c r="O140" s="85" t="s">
        <v>560</v>
      </c>
      <c r="P140" s="86" t="s">
        <v>561</v>
      </c>
      <c r="Q140" s="84">
        <v>103</v>
      </c>
      <c r="R140" s="86" t="s">
        <v>767</v>
      </c>
      <c r="S140" s="87" t="s">
        <v>488</v>
      </c>
      <c r="T140" s="88">
        <v>0.3</v>
      </c>
      <c r="U140" s="88">
        <v>0.3</v>
      </c>
      <c r="V140" s="88">
        <v>0.4</v>
      </c>
      <c r="W140" s="88">
        <v>0.5</v>
      </c>
      <c r="X140" s="160"/>
    </row>
    <row r="141" spans="11:24" x14ac:dyDescent="0.25">
      <c r="K141" s="81" t="s">
        <v>496</v>
      </c>
      <c r="L141" s="82" t="s">
        <v>497</v>
      </c>
      <c r="M141" s="83" t="s">
        <v>498</v>
      </c>
      <c r="N141" s="84" t="s">
        <v>496</v>
      </c>
      <c r="O141" s="85" t="s">
        <v>499</v>
      </c>
      <c r="P141" s="86" t="s">
        <v>500</v>
      </c>
      <c r="Q141" s="84">
        <v>176</v>
      </c>
      <c r="R141" s="86" t="s">
        <v>768</v>
      </c>
      <c r="S141" s="87" t="s">
        <v>488</v>
      </c>
      <c r="T141" s="88">
        <v>0.3</v>
      </c>
      <c r="U141" s="88">
        <v>0.3</v>
      </c>
      <c r="V141" s="88">
        <v>0.4</v>
      </c>
      <c r="W141" s="88">
        <v>0.5</v>
      </c>
      <c r="X141" s="160"/>
    </row>
    <row r="142" spans="11:24" x14ac:dyDescent="0.25">
      <c r="K142" s="81" t="s">
        <v>496</v>
      </c>
      <c r="L142" s="82" t="s">
        <v>497</v>
      </c>
      <c r="M142" s="83" t="s">
        <v>498</v>
      </c>
      <c r="N142" s="84" t="s">
        <v>543</v>
      </c>
      <c r="O142" s="85" t="s">
        <v>544</v>
      </c>
      <c r="P142" s="86" t="s">
        <v>545</v>
      </c>
      <c r="Q142" s="84">
        <v>209</v>
      </c>
      <c r="R142" s="86" t="s">
        <v>769</v>
      </c>
      <c r="S142" s="87" t="s">
        <v>488</v>
      </c>
      <c r="T142" s="88">
        <v>0.4</v>
      </c>
      <c r="U142" s="88">
        <v>0.4</v>
      </c>
      <c r="V142" s="88">
        <v>0.5</v>
      </c>
      <c r="W142" s="88">
        <v>0.6</v>
      </c>
      <c r="X142" s="160"/>
    </row>
    <row r="143" spans="11:24" x14ac:dyDescent="0.25">
      <c r="K143" s="81" t="s">
        <v>478</v>
      </c>
      <c r="L143" s="82" t="s">
        <v>479</v>
      </c>
      <c r="M143" s="83" t="s">
        <v>480</v>
      </c>
      <c r="N143" s="84">
        <v>11</v>
      </c>
      <c r="O143" s="85" t="s">
        <v>481</v>
      </c>
      <c r="P143" s="86" t="s">
        <v>482</v>
      </c>
      <c r="Q143" s="84">
        <v>201</v>
      </c>
      <c r="R143" s="86" t="s">
        <v>770</v>
      </c>
      <c r="S143" s="87" t="s">
        <v>7</v>
      </c>
      <c r="T143" s="88">
        <v>0</v>
      </c>
      <c r="U143" s="88">
        <v>0.15</v>
      </c>
      <c r="V143" s="88">
        <v>0.25</v>
      </c>
      <c r="W143" s="88">
        <v>0.35</v>
      </c>
      <c r="X143" s="160"/>
    </row>
    <row r="144" spans="11:24" x14ac:dyDescent="0.25">
      <c r="K144" s="81" t="s">
        <v>496</v>
      </c>
      <c r="L144" s="82" t="s">
        <v>497</v>
      </c>
      <c r="M144" s="83" t="s">
        <v>498</v>
      </c>
      <c r="N144" s="84" t="s">
        <v>564</v>
      </c>
      <c r="O144" s="85" t="s">
        <v>565</v>
      </c>
      <c r="P144" s="86" t="s">
        <v>566</v>
      </c>
      <c r="Q144" s="84">
        <v>104</v>
      </c>
      <c r="R144" s="86" t="s">
        <v>771</v>
      </c>
      <c r="S144" s="87" t="s">
        <v>488</v>
      </c>
      <c r="T144" s="88">
        <v>0.3</v>
      </c>
      <c r="U144" s="88">
        <v>0.3</v>
      </c>
      <c r="V144" s="88">
        <v>0.4</v>
      </c>
      <c r="W144" s="88">
        <v>0.5</v>
      </c>
      <c r="X144" s="160"/>
    </row>
    <row r="145" spans="11:24" x14ac:dyDescent="0.25">
      <c r="K145" s="81" t="s">
        <v>496</v>
      </c>
      <c r="L145" s="82" t="s">
        <v>497</v>
      </c>
      <c r="M145" s="83" t="s">
        <v>498</v>
      </c>
      <c r="N145" s="84" t="s">
        <v>559</v>
      </c>
      <c r="O145" s="85" t="s">
        <v>560</v>
      </c>
      <c r="P145" s="86" t="s">
        <v>561</v>
      </c>
      <c r="Q145" s="84">
        <v>177</v>
      </c>
      <c r="R145" s="86" t="s">
        <v>772</v>
      </c>
      <c r="S145" s="87" t="s">
        <v>488</v>
      </c>
      <c r="T145" s="88">
        <v>0.3</v>
      </c>
      <c r="U145" s="88">
        <v>0.3</v>
      </c>
      <c r="V145" s="88">
        <v>0.4</v>
      </c>
      <c r="W145" s="88">
        <v>0.5</v>
      </c>
      <c r="X145" s="160"/>
    </row>
    <row r="146" spans="11:24" x14ac:dyDescent="0.25">
      <c r="K146" s="81" t="s">
        <v>496</v>
      </c>
      <c r="L146" s="82" t="s">
        <v>497</v>
      </c>
      <c r="M146" s="83" t="s">
        <v>498</v>
      </c>
      <c r="N146" s="84" t="s">
        <v>543</v>
      </c>
      <c r="O146" s="85" t="s">
        <v>544</v>
      </c>
      <c r="P146" s="86" t="s">
        <v>545</v>
      </c>
      <c r="Q146" s="84">
        <v>106</v>
      </c>
      <c r="R146" s="86" t="s">
        <v>773</v>
      </c>
      <c r="S146" s="87" t="s">
        <v>488</v>
      </c>
      <c r="T146" s="88">
        <v>0.3</v>
      </c>
      <c r="U146" s="88">
        <v>0.3</v>
      </c>
      <c r="V146" s="88">
        <v>0.4</v>
      </c>
      <c r="W146" s="88">
        <v>0.5</v>
      </c>
      <c r="X146" s="160"/>
    </row>
    <row r="147" spans="11:24" x14ac:dyDescent="0.25">
      <c r="K147" s="81" t="s">
        <v>496</v>
      </c>
      <c r="L147" s="82" t="s">
        <v>497</v>
      </c>
      <c r="M147" s="83" t="s">
        <v>498</v>
      </c>
      <c r="N147" s="84" t="s">
        <v>496</v>
      </c>
      <c r="O147" s="85" t="s">
        <v>499</v>
      </c>
      <c r="P147" s="86" t="s">
        <v>500</v>
      </c>
      <c r="Q147" s="84">
        <v>105</v>
      </c>
      <c r="R147" s="86" t="s">
        <v>774</v>
      </c>
      <c r="S147" s="87" t="s">
        <v>488</v>
      </c>
      <c r="T147" s="88">
        <v>0.3</v>
      </c>
      <c r="U147" s="88">
        <v>0.3</v>
      </c>
      <c r="V147" s="88">
        <v>0.4</v>
      </c>
      <c r="W147" s="88">
        <v>0.5</v>
      </c>
      <c r="X147" s="160"/>
    </row>
    <row r="148" spans="11:24" x14ac:dyDescent="0.25">
      <c r="K148" s="81" t="s">
        <v>496</v>
      </c>
      <c r="L148" s="82" t="s">
        <v>497</v>
      </c>
      <c r="M148" s="83" t="s">
        <v>498</v>
      </c>
      <c r="N148" s="84" t="s">
        <v>543</v>
      </c>
      <c r="O148" s="85" t="s">
        <v>544</v>
      </c>
      <c r="P148" s="86" t="s">
        <v>545</v>
      </c>
      <c r="Q148" s="84">
        <v>107</v>
      </c>
      <c r="R148" s="86" t="s">
        <v>775</v>
      </c>
      <c r="S148" s="87" t="s">
        <v>488</v>
      </c>
      <c r="T148" s="88">
        <v>0.3</v>
      </c>
      <c r="U148" s="88">
        <v>0.3</v>
      </c>
      <c r="V148" s="88">
        <v>0.4</v>
      </c>
      <c r="W148" s="88">
        <v>0.5</v>
      </c>
      <c r="X148" s="160"/>
    </row>
    <row r="149" spans="11:24" x14ac:dyDescent="0.25">
      <c r="K149" s="81" t="s">
        <v>496</v>
      </c>
      <c r="L149" s="82" t="s">
        <v>497</v>
      </c>
      <c r="M149" s="83" t="s">
        <v>498</v>
      </c>
      <c r="N149" s="84" t="s">
        <v>478</v>
      </c>
      <c r="O149" s="85" t="s">
        <v>512</v>
      </c>
      <c r="P149" s="86" t="s">
        <v>513</v>
      </c>
      <c r="Q149" s="84">
        <v>108</v>
      </c>
      <c r="R149" s="86" t="s">
        <v>776</v>
      </c>
      <c r="S149" s="87" t="s">
        <v>488</v>
      </c>
      <c r="T149" s="88">
        <v>0.3</v>
      </c>
      <c r="U149" s="88">
        <v>0.3</v>
      </c>
      <c r="V149" s="88">
        <v>0.4</v>
      </c>
      <c r="W149" s="88">
        <v>0.5</v>
      </c>
      <c r="X149" s="160"/>
    </row>
    <row r="150" spans="11:24" x14ac:dyDescent="0.25">
      <c r="K150" s="81" t="s">
        <v>496</v>
      </c>
      <c r="L150" s="82" t="s">
        <v>497</v>
      </c>
      <c r="M150" s="83" t="s">
        <v>498</v>
      </c>
      <c r="N150" s="84" t="s">
        <v>478</v>
      </c>
      <c r="O150" s="85" t="s">
        <v>512</v>
      </c>
      <c r="P150" s="86" t="s">
        <v>513</v>
      </c>
      <c r="Q150" s="84">
        <v>178</v>
      </c>
      <c r="R150" s="86" t="s">
        <v>777</v>
      </c>
      <c r="S150" s="87" t="s">
        <v>488</v>
      </c>
      <c r="T150" s="88">
        <v>0.3</v>
      </c>
      <c r="U150" s="88">
        <v>0.3</v>
      </c>
      <c r="V150" s="88">
        <v>0.4</v>
      </c>
      <c r="W150" s="88">
        <v>0.5</v>
      </c>
      <c r="X150" s="160"/>
    </row>
    <row r="151" spans="11:24" x14ac:dyDescent="0.25">
      <c r="K151" s="81" t="s">
        <v>496</v>
      </c>
      <c r="L151" s="82" t="s">
        <v>497</v>
      </c>
      <c r="M151" s="83" t="s">
        <v>498</v>
      </c>
      <c r="N151" s="84" t="s">
        <v>564</v>
      </c>
      <c r="O151" s="85" t="s">
        <v>565</v>
      </c>
      <c r="P151" s="86" t="s">
        <v>566</v>
      </c>
      <c r="Q151" s="84">
        <v>109</v>
      </c>
      <c r="R151" s="86" t="s">
        <v>778</v>
      </c>
      <c r="S151" s="87" t="s">
        <v>488</v>
      </c>
      <c r="T151" s="88">
        <v>0.3</v>
      </c>
      <c r="U151" s="88">
        <v>0.3</v>
      </c>
      <c r="V151" s="88">
        <v>0.4</v>
      </c>
      <c r="W151" s="88">
        <v>0.5</v>
      </c>
      <c r="X151" s="160"/>
    </row>
    <row r="152" spans="11:24" x14ac:dyDescent="0.25">
      <c r="K152" s="81" t="s">
        <v>496</v>
      </c>
      <c r="L152" s="82" t="s">
        <v>497</v>
      </c>
      <c r="M152" s="83" t="s">
        <v>498</v>
      </c>
      <c r="N152" s="84" t="s">
        <v>518</v>
      </c>
      <c r="O152" s="85" t="s">
        <v>519</v>
      </c>
      <c r="P152" s="86" t="s">
        <v>520</v>
      </c>
      <c r="Q152" s="84">
        <v>110</v>
      </c>
      <c r="R152" s="86" t="s">
        <v>779</v>
      </c>
      <c r="S152" s="87" t="s">
        <v>488</v>
      </c>
      <c r="T152" s="88">
        <v>0.3</v>
      </c>
      <c r="U152" s="88">
        <v>0.3</v>
      </c>
      <c r="V152" s="88">
        <v>0.4</v>
      </c>
      <c r="W152" s="88">
        <v>0.5</v>
      </c>
      <c r="X152" s="160"/>
    </row>
    <row r="153" spans="11:24" x14ac:dyDescent="0.25">
      <c r="K153" s="81" t="s">
        <v>478</v>
      </c>
      <c r="L153" s="82" t="s">
        <v>479</v>
      </c>
      <c r="M153" s="83" t="s">
        <v>480</v>
      </c>
      <c r="N153" s="84">
        <v>12</v>
      </c>
      <c r="O153" s="85" t="s">
        <v>489</v>
      </c>
      <c r="P153" s="86" t="s">
        <v>490</v>
      </c>
      <c r="Q153" s="84">
        <v>111</v>
      </c>
      <c r="R153" s="86" t="s">
        <v>780</v>
      </c>
      <c r="S153" s="87" t="s">
        <v>7</v>
      </c>
      <c r="T153" s="88">
        <v>0</v>
      </c>
      <c r="U153" s="88">
        <v>0.25</v>
      </c>
      <c r="V153" s="88">
        <v>0.5</v>
      </c>
      <c r="W153" s="88">
        <v>0.6</v>
      </c>
      <c r="X153" s="160"/>
    </row>
    <row r="154" spans="11:24" x14ac:dyDescent="0.25">
      <c r="K154" s="81" t="s">
        <v>496</v>
      </c>
      <c r="L154" s="82" t="s">
        <v>497</v>
      </c>
      <c r="M154" s="83" t="s">
        <v>498</v>
      </c>
      <c r="N154" s="84" t="s">
        <v>559</v>
      </c>
      <c r="O154" s="85" t="s">
        <v>560</v>
      </c>
      <c r="P154" s="86" t="s">
        <v>561</v>
      </c>
      <c r="Q154" s="84">
        <v>112</v>
      </c>
      <c r="R154" s="86" t="s">
        <v>781</v>
      </c>
      <c r="S154" s="87" t="s">
        <v>488</v>
      </c>
      <c r="T154" s="88">
        <v>0.3</v>
      </c>
      <c r="U154" s="88">
        <v>0.3</v>
      </c>
      <c r="V154" s="88">
        <v>0.4</v>
      </c>
      <c r="W154" s="88">
        <v>0.5</v>
      </c>
      <c r="X154" s="160"/>
    </row>
    <row r="155" spans="11:24" x14ac:dyDescent="0.25">
      <c r="K155" s="81" t="s">
        <v>496</v>
      </c>
      <c r="L155" s="82" t="s">
        <v>497</v>
      </c>
      <c r="M155" s="83" t="s">
        <v>498</v>
      </c>
      <c r="N155" s="84" t="s">
        <v>478</v>
      </c>
      <c r="O155" s="85" t="s">
        <v>512</v>
      </c>
      <c r="P155" s="86" t="s">
        <v>513</v>
      </c>
      <c r="Q155" s="84">
        <v>113</v>
      </c>
      <c r="R155" s="86" t="s">
        <v>782</v>
      </c>
      <c r="S155" s="87" t="s">
        <v>488</v>
      </c>
      <c r="T155" s="88">
        <v>0.3</v>
      </c>
      <c r="U155" s="88">
        <v>0.3</v>
      </c>
      <c r="V155" s="88">
        <v>0.4</v>
      </c>
      <c r="W155" s="88">
        <v>0.5</v>
      </c>
      <c r="X155" s="160"/>
    </row>
    <row r="156" spans="11:24" x14ac:dyDescent="0.25">
      <c r="K156" s="81" t="s">
        <v>496</v>
      </c>
      <c r="L156" s="82" t="s">
        <v>497</v>
      </c>
      <c r="M156" s="83" t="s">
        <v>498</v>
      </c>
      <c r="N156" s="84" t="s">
        <v>543</v>
      </c>
      <c r="O156" s="85" t="s">
        <v>544</v>
      </c>
      <c r="P156" s="86" t="s">
        <v>545</v>
      </c>
      <c r="Q156" s="84">
        <v>114</v>
      </c>
      <c r="R156" s="86" t="s">
        <v>783</v>
      </c>
      <c r="S156" s="87" t="s">
        <v>488</v>
      </c>
      <c r="T156" s="88">
        <v>0.3</v>
      </c>
      <c r="U156" s="88">
        <v>0.3</v>
      </c>
      <c r="V156" s="88">
        <v>0.4</v>
      </c>
      <c r="W156" s="88">
        <v>0.5</v>
      </c>
      <c r="X156" s="160"/>
    </row>
    <row r="157" spans="11:24" x14ac:dyDescent="0.25">
      <c r="K157" s="81" t="s">
        <v>496</v>
      </c>
      <c r="L157" s="82" t="s">
        <v>497</v>
      </c>
      <c r="M157" s="83" t="s">
        <v>498</v>
      </c>
      <c r="N157" s="84" t="s">
        <v>564</v>
      </c>
      <c r="O157" s="85" t="s">
        <v>565</v>
      </c>
      <c r="P157" s="86" t="s">
        <v>566</v>
      </c>
      <c r="Q157" s="84">
        <v>179</v>
      </c>
      <c r="R157" s="86" t="s">
        <v>784</v>
      </c>
      <c r="S157" s="87" t="s">
        <v>488</v>
      </c>
      <c r="T157" s="88">
        <v>0.3</v>
      </c>
      <c r="U157" s="88">
        <v>0.3</v>
      </c>
      <c r="V157" s="88">
        <v>0.4</v>
      </c>
      <c r="W157" s="88">
        <v>0.5</v>
      </c>
      <c r="X157" s="160"/>
    </row>
    <row r="158" spans="11:24" x14ac:dyDescent="0.25">
      <c r="K158" s="81" t="s">
        <v>496</v>
      </c>
      <c r="L158" s="82" t="s">
        <v>497</v>
      </c>
      <c r="M158" s="83" t="s">
        <v>498</v>
      </c>
      <c r="N158" s="84" t="s">
        <v>543</v>
      </c>
      <c r="O158" s="85" t="s">
        <v>544</v>
      </c>
      <c r="P158" s="86" t="s">
        <v>545</v>
      </c>
      <c r="Q158" s="84">
        <v>180</v>
      </c>
      <c r="R158" s="86" t="s">
        <v>785</v>
      </c>
      <c r="S158" s="87" t="s">
        <v>488</v>
      </c>
      <c r="T158" s="88">
        <v>0.4</v>
      </c>
      <c r="U158" s="88">
        <v>0.4</v>
      </c>
      <c r="V158" s="88">
        <v>0.5</v>
      </c>
      <c r="W158" s="88">
        <v>0.6</v>
      </c>
      <c r="X158" s="160"/>
    </row>
    <row r="159" spans="11:24" x14ac:dyDescent="0.25">
      <c r="K159" s="81" t="s">
        <v>496</v>
      </c>
      <c r="L159" s="82" t="s">
        <v>497</v>
      </c>
      <c r="M159" s="83" t="s">
        <v>498</v>
      </c>
      <c r="N159" s="84" t="s">
        <v>478</v>
      </c>
      <c r="O159" s="85" t="s">
        <v>512</v>
      </c>
      <c r="P159" s="86" t="s">
        <v>513</v>
      </c>
      <c r="Q159" s="84">
        <v>202</v>
      </c>
      <c r="R159" s="86" t="s">
        <v>786</v>
      </c>
      <c r="S159" s="87" t="s">
        <v>488</v>
      </c>
      <c r="T159" s="88">
        <v>0.3</v>
      </c>
      <c r="U159" s="88">
        <v>0.3</v>
      </c>
      <c r="V159" s="88">
        <v>0.4</v>
      </c>
      <c r="W159" s="88">
        <v>0.5</v>
      </c>
      <c r="X159" s="160"/>
    </row>
    <row r="160" spans="11:24" x14ac:dyDescent="0.25">
      <c r="K160" s="81" t="s">
        <v>496</v>
      </c>
      <c r="L160" s="82" t="s">
        <v>497</v>
      </c>
      <c r="M160" s="83" t="s">
        <v>498</v>
      </c>
      <c r="N160" s="84" t="s">
        <v>478</v>
      </c>
      <c r="O160" s="85" t="s">
        <v>512</v>
      </c>
      <c r="P160" s="86" t="s">
        <v>513</v>
      </c>
      <c r="Q160" s="84">
        <v>115</v>
      </c>
      <c r="R160" s="86" t="s">
        <v>787</v>
      </c>
      <c r="S160" s="87" t="s">
        <v>488</v>
      </c>
      <c r="T160" s="88">
        <v>0.3</v>
      </c>
      <c r="U160" s="88">
        <v>0.3</v>
      </c>
      <c r="V160" s="88">
        <v>0.4</v>
      </c>
      <c r="W160" s="88">
        <v>0.5</v>
      </c>
      <c r="X160" s="160"/>
    </row>
    <row r="161" spans="11:24" x14ac:dyDescent="0.25">
      <c r="K161" s="81" t="s">
        <v>496</v>
      </c>
      <c r="L161" s="82" t="s">
        <v>497</v>
      </c>
      <c r="M161" s="83" t="s">
        <v>498</v>
      </c>
      <c r="N161" s="84" t="s">
        <v>564</v>
      </c>
      <c r="O161" s="85" t="s">
        <v>565</v>
      </c>
      <c r="P161" s="86" t="s">
        <v>566</v>
      </c>
      <c r="Q161" s="84">
        <v>203</v>
      </c>
      <c r="R161" s="86" t="s">
        <v>788</v>
      </c>
      <c r="S161" s="87" t="s">
        <v>488</v>
      </c>
      <c r="T161" s="88">
        <v>0.3</v>
      </c>
      <c r="U161" s="88">
        <v>0.3</v>
      </c>
      <c r="V161" s="88">
        <v>0.4</v>
      </c>
      <c r="W161" s="88">
        <v>0.5</v>
      </c>
      <c r="X161" s="160"/>
    </row>
    <row r="162" spans="11:24" x14ac:dyDescent="0.25">
      <c r="K162" s="81" t="s">
        <v>496</v>
      </c>
      <c r="L162" s="82" t="s">
        <v>497</v>
      </c>
      <c r="M162" s="83" t="s">
        <v>498</v>
      </c>
      <c r="N162" s="84" t="s">
        <v>478</v>
      </c>
      <c r="O162" s="85" t="s">
        <v>512</v>
      </c>
      <c r="P162" s="86" t="s">
        <v>513</v>
      </c>
      <c r="Q162" s="84">
        <v>181</v>
      </c>
      <c r="R162" s="86" t="s">
        <v>789</v>
      </c>
      <c r="S162" s="87" t="s">
        <v>488</v>
      </c>
      <c r="T162" s="88">
        <v>0.3</v>
      </c>
      <c r="U162" s="88">
        <v>0.3</v>
      </c>
      <c r="V162" s="88">
        <v>0.4</v>
      </c>
      <c r="W162" s="88">
        <v>0.5</v>
      </c>
      <c r="X162" s="160"/>
    </row>
    <row r="163" spans="11:24" x14ac:dyDescent="0.25">
      <c r="K163" s="81" t="s">
        <v>496</v>
      </c>
      <c r="L163" s="82" t="s">
        <v>497</v>
      </c>
      <c r="M163" s="83" t="s">
        <v>498</v>
      </c>
      <c r="N163" s="84" t="s">
        <v>478</v>
      </c>
      <c r="O163" s="85" t="s">
        <v>512</v>
      </c>
      <c r="P163" s="86" t="s">
        <v>513</v>
      </c>
      <c r="Q163" s="84">
        <v>204</v>
      </c>
      <c r="R163" s="86" t="s">
        <v>790</v>
      </c>
      <c r="S163" s="87" t="s">
        <v>488</v>
      </c>
      <c r="T163" s="88">
        <v>0.3</v>
      </c>
      <c r="U163" s="88">
        <v>0.3</v>
      </c>
      <c r="V163" s="88">
        <v>0.4</v>
      </c>
      <c r="W163" s="88">
        <v>0.5</v>
      </c>
      <c r="X163" s="160"/>
    </row>
    <row r="164" spans="11:24" x14ac:dyDescent="0.25">
      <c r="K164" s="81" t="s">
        <v>496</v>
      </c>
      <c r="L164" s="82" t="s">
        <v>497</v>
      </c>
      <c r="M164" s="83" t="s">
        <v>498</v>
      </c>
      <c r="N164" s="84" t="s">
        <v>478</v>
      </c>
      <c r="O164" s="85" t="s">
        <v>512</v>
      </c>
      <c r="P164" s="86" t="s">
        <v>513</v>
      </c>
      <c r="Q164" s="84">
        <v>182</v>
      </c>
      <c r="R164" s="86" t="s">
        <v>791</v>
      </c>
      <c r="S164" s="87" t="s">
        <v>488</v>
      </c>
      <c r="T164" s="88">
        <v>0.3</v>
      </c>
      <c r="U164" s="88">
        <v>0.3</v>
      </c>
      <c r="V164" s="88">
        <v>0.4</v>
      </c>
      <c r="W164" s="88">
        <v>0.5</v>
      </c>
      <c r="X164" s="160"/>
    </row>
    <row r="165" spans="11:24" x14ac:dyDescent="0.25">
      <c r="K165" s="81" t="s">
        <v>496</v>
      </c>
      <c r="L165" s="82" t="s">
        <v>497</v>
      </c>
      <c r="M165" s="83" t="s">
        <v>498</v>
      </c>
      <c r="N165" s="84" t="s">
        <v>496</v>
      </c>
      <c r="O165" s="85" t="s">
        <v>499</v>
      </c>
      <c r="P165" s="86" t="s">
        <v>500</v>
      </c>
      <c r="Q165" s="84">
        <v>116</v>
      </c>
      <c r="R165" s="86" t="s">
        <v>792</v>
      </c>
      <c r="S165" s="87" t="s">
        <v>488</v>
      </c>
      <c r="T165" s="88">
        <v>0.3</v>
      </c>
      <c r="U165" s="88">
        <v>0.3</v>
      </c>
      <c r="V165" s="88">
        <v>0.4</v>
      </c>
      <c r="W165" s="88">
        <v>0.5</v>
      </c>
      <c r="X165" s="160"/>
    </row>
    <row r="166" spans="11:24" x14ac:dyDescent="0.25">
      <c r="K166" s="81" t="s">
        <v>496</v>
      </c>
      <c r="L166" s="82" t="s">
        <v>497</v>
      </c>
      <c r="M166" s="83" t="s">
        <v>498</v>
      </c>
      <c r="N166" s="84" t="s">
        <v>478</v>
      </c>
      <c r="O166" s="85" t="s">
        <v>512</v>
      </c>
      <c r="P166" s="86" t="s">
        <v>513</v>
      </c>
      <c r="Q166" s="84">
        <v>210</v>
      </c>
      <c r="R166" s="86" t="s">
        <v>793</v>
      </c>
      <c r="S166" s="87" t="s">
        <v>488</v>
      </c>
      <c r="T166" s="88">
        <v>0.3</v>
      </c>
      <c r="U166" s="88">
        <v>0.3</v>
      </c>
      <c r="V166" s="88">
        <v>0.4</v>
      </c>
      <c r="W166" s="88">
        <v>0.5</v>
      </c>
      <c r="X166" s="160"/>
    </row>
    <row r="167" spans="11:24" x14ac:dyDescent="0.25">
      <c r="K167" s="81" t="s">
        <v>496</v>
      </c>
      <c r="L167" s="82" t="s">
        <v>497</v>
      </c>
      <c r="M167" s="83" t="s">
        <v>498</v>
      </c>
      <c r="N167" s="84" t="s">
        <v>478</v>
      </c>
      <c r="O167" s="85" t="s">
        <v>512</v>
      </c>
      <c r="P167" s="86" t="s">
        <v>513</v>
      </c>
      <c r="Q167" s="84">
        <v>205</v>
      </c>
      <c r="R167" s="86" t="s">
        <v>794</v>
      </c>
      <c r="S167" s="87" t="s">
        <v>488</v>
      </c>
      <c r="T167" s="88">
        <v>0.3</v>
      </c>
      <c r="U167" s="88">
        <v>0.3</v>
      </c>
      <c r="V167" s="88">
        <v>0.4</v>
      </c>
      <c r="W167" s="88">
        <v>0.5</v>
      </c>
      <c r="X167" s="160"/>
    </row>
    <row r="168" spans="11:24" x14ac:dyDescent="0.25">
      <c r="K168" s="81" t="s">
        <v>496</v>
      </c>
      <c r="L168" s="82" t="s">
        <v>497</v>
      </c>
      <c r="M168" s="83" t="s">
        <v>498</v>
      </c>
      <c r="N168" s="84" t="s">
        <v>496</v>
      </c>
      <c r="O168" s="85" t="s">
        <v>499</v>
      </c>
      <c r="P168" s="86" t="s">
        <v>500</v>
      </c>
      <c r="Q168" s="84" t="s">
        <v>795</v>
      </c>
      <c r="R168" s="86" t="s">
        <v>796</v>
      </c>
      <c r="S168" s="87" t="s">
        <v>488</v>
      </c>
      <c r="T168" s="88">
        <v>0.3</v>
      </c>
      <c r="U168" s="88">
        <v>0.3</v>
      </c>
      <c r="V168" s="88">
        <v>0.4</v>
      </c>
      <c r="W168" s="88">
        <v>0.5</v>
      </c>
      <c r="X168" s="160"/>
    </row>
    <row r="169" spans="11:24" x14ac:dyDescent="0.25">
      <c r="K169" s="81" t="s">
        <v>478</v>
      </c>
      <c r="L169" s="82" t="s">
        <v>479</v>
      </c>
      <c r="M169" s="83" t="s">
        <v>480</v>
      </c>
      <c r="N169" s="84">
        <v>11</v>
      </c>
      <c r="O169" s="85" t="s">
        <v>481</v>
      </c>
      <c r="P169" s="86" t="s">
        <v>482</v>
      </c>
      <c r="Q169" s="84">
        <v>183</v>
      </c>
      <c r="R169" s="86" t="s">
        <v>797</v>
      </c>
      <c r="S169" s="87" t="s">
        <v>7</v>
      </c>
      <c r="T169" s="88">
        <v>0</v>
      </c>
      <c r="U169" s="88">
        <v>0.15</v>
      </c>
      <c r="V169" s="88">
        <v>0.25</v>
      </c>
      <c r="W169" s="88">
        <v>0.35</v>
      </c>
      <c r="X169" s="160"/>
    </row>
    <row r="170" spans="11:24" x14ac:dyDescent="0.25">
      <c r="K170" s="81" t="s">
        <v>478</v>
      </c>
      <c r="L170" s="82" t="s">
        <v>479</v>
      </c>
      <c r="M170" s="83" t="s">
        <v>480</v>
      </c>
      <c r="N170" s="84" t="s">
        <v>524</v>
      </c>
      <c r="O170" s="85" t="s">
        <v>525</v>
      </c>
      <c r="P170" s="86" t="s">
        <v>526</v>
      </c>
      <c r="Q170" s="84">
        <v>117</v>
      </c>
      <c r="R170" s="86" t="s">
        <v>798</v>
      </c>
      <c r="S170" s="87" t="s">
        <v>7</v>
      </c>
      <c r="T170" s="88">
        <v>0</v>
      </c>
      <c r="U170" s="88">
        <v>0.15</v>
      </c>
      <c r="V170" s="88">
        <v>0.25</v>
      </c>
      <c r="W170" s="88">
        <v>0.35</v>
      </c>
      <c r="X170" s="160"/>
    </row>
    <row r="171" spans="11:24" x14ac:dyDescent="0.25">
      <c r="K171" s="81" t="s">
        <v>496</v>
      </c>
      <c r="L171" s="82" t="s">
        <v>497</v>
      </c>
      <c r="M171" s="83" t="s">
        <v>498</v>
      </c>
      <c r="N171" s="84" t="s">
        <v>478</v>
      </c>
      <c r="O171" s="85" t="s">
        <v>512</v>
      </c>
      <c r="P171" s="86" t="s">
        <v>513</v>
      </c>
      <c r="Q171" s="84">
        <v>118</v>
      </c>
      <c r="R171" s="86" t="s">
        <v>799</v>
      </c>
      <c r="S171" s="87" t="s">
        <v>488</v>
      </c>
      <c r="T171" s="88">
        <v>0.3</v>
      </c>
      <c r="U171" s="88">
        <v>0.3</v>
      </c>
      <c r="V171" s="88">
        <v>0.4</v>
      </c>
      <c r="W171" s="88">
        <v>0.5</v>
      </c>
      <c r="X171" s="160"/>
    </row>
    <row r="172" spans="11:24" x14ac:dyDescent="0.25">
      <c r="K172" s="81" t="s">
        <v>496</v>
      </c>
      <c r="L172" s="82" t="s">
        <v>497</v>
      </c>
      <c r="M172" s="83" t="s">
        <v>498</v>
      </c>
      <c r="N172" s="84" t="s">
        <v>564</v>
      </c>
      <c r="O172" s="85" t="s">
        <v>565</v>
      </c>
      <c r="P172" s="86" t="s">
        <v>566</v>
      </c>
      <c r="Q172" s="84">
        <v>119</v>
      </c>
      <c r="R172" s="86" t="s">
        <v>800</v>
      </c>
      <c r="S172" s="87" t="s">
        <v>488</v>
      </c>
      <c r="T172" s="88">
        <v>0.3</v>
      </c>
      <c r="U172" s="88">
        <v>0.3</v>
      </c>
      <c r="V172" s="88">
        <v>0.4</v>
      </c>
      <c r="W172" s="88">
        <v>0.5</v>
      </c>
      <c r="X172" s="160"/>
    </row>
    <row r="173" spans="11:24" x14ac:dyDescent="0.25">
      <c r="K173" s="81" t="s">
        <v>496</v>
      </c>
      <c r="L173" s="82" t="s">
        <v>497</v>
      </c>
      <c r="M173" s="83" t="s">
        <v>498</v>
      </c>
      <c r="N173" s="84" t="s">
        <v>543</v>
      </c>
      <c r="O173" s="85" t="s">
        <v>544</v>
      </c>
      <c r="P173" s="86" t="s">
        <v>545</v>
      </c>
      <c r="Q173" s="84">
        <v>120</v>
      </c>
      <c r="R173" s="86" t="s">
        <v>801</v>
      </c>
      <c r="S173" s="87" t="s">
        <v>488</v>
      </c>
      <c r="T173" s="88">
        <v>0.3</v>
      </c>
      <c r="U173" s="88">
        <v>0.3</v>
      </c>
      <c r="V173" s="88">
        <v>0.4</v>
      </c>
      <c r="W173" s="88">
        <v>0.5</v>
      </c>
      <c r="X173" s="160"/>
    </row>
    <row r="174" spans="11:24" x14ac:dyDescent="0.25">
      <c r="K174" s="81" t="s">
        <v>496</v>
      </c>
      <c r="L174" s="82" t="s">
        <v>497</v>
      </c>
      <c r="M174" s="83" t="s">
        <v>498</v>
      </c>
      <c r="N174" s="84" t="s">
        <v>564</v>
      </c>
      <c r="O174" s="85" t="s">
        <v>565</v>
      </c>
      <c r="P174" s="86" t="s">
        <v>566</v>
      </c>
      <c r="Q174" s="84">
        <v>211</v>
      </c>
      <c r="R174" s="86" t="s">
        <v>802</v>
      </c>
      <c r="S174" s="87" t="s">
        <v>488</v>
      </c>
      <c r="T174" s="88">
        <v>0.3</v>
      </c>
      <c r="U174" s="88">
        <v>0.3</v>
      </c>
      <c r="V174" s="88">
        <v>0.4</v>
      </c>
      <c r="W174" s="88">
        <v>0.5</v>
      </c>
      <c r="X174" s="160"/>
    </row>
    <row r="175" spans="11:24" x14ac:dyDescent="0.25">
      <c r="K175" s="81" t="s">
        <v>496</v>
      </c>
      <c r="L175" s="82" t="s">
        <v>497</v>
      </c>
      <c r="M175" s="83" t="s">
        <v>498</v>
      </c>
      <c r="N175" s="84" t="s">
        <v>564</v>
      </c>
      <c r="O175" s="85" t="s">
        <v>565</v>
      </c>
      <c r="P175" s="86" t="s">
        <v>566</v>
      </c>
      <c r="Q175" s="84">
        <v>121</v>
      </c>
      <c r="R175" s="86" t="s">
        <v>803</v>
      </c>
      <c r="S175" s="87" t="s">
        <v>488</v>
      </c>
      <c r="T175" s="88">
        <v>0.3</v>
      </c>
      <c r="U175" s="88">
        <v>0.3</v>
      </c>
      <c r="V175" s="88">
        <v>0.4</v>
      </c>
      <c r="W175" s="88">
        <v>0.5</v>
      </c>
      <c r="X175" s="160"/>
    </row>
    <row r="176" spans="11:24" x14ac:dyDescent="0.25">
      <c r="K176" s="81" t="s">
        <v>478</v>
      </c>
      <c r="L176" s="82" t="s">
        <v>479</v>
      </c>
      <c r="M176" s="83" t="s">
        <v>480</v>
      </c>
      <c r="N176" s="84" t="s">
        <v>524</v>
      </c>
      <c r="O176" s="85" t="s">
        <v>525</v>
      </c>
      <c r="P176" s="86" t="s">
        <v>526</v>
      </c>
      <c r="Q176" s="84">
        <v>122</v>
      </c>
      <c r="R176" s="86" t="s">
        <v>804</v>
      </c>
      <c r="S176" s="87" t="s">
        <v>7</v>
      </c>
      <c r="T176" s="88">
        <v>0</v>
      </c>
      <c r="U176" s="88">
        <v>0.15</v>
      </c>
      <c r="V176" s="88">
        <v>0.25</v>
      </c>
      <c r="W176" s="88">
        <v>0.35</v>
      </c>
      <c r="X176" s="160"/>
    </row>
    <row r="177" spans="11:24" x14ac:dyDescent="0.25">
      <c r="K177" s="81" t="s">
        <v>478</v>
      </c>
      <c r="L177" s="82" t="s">
        <v>479</v>
      </c>
      <c r="M177" s="83" t="s">
        <v>480</v>
      </c>
      <c r="N177" s="84" t="s">
        <v>538</v>
      </c>
      <c r="O177" s="85" t="s">
        <v>539</v>
      </c>
      <c r="P177" s="86" t="s">
        <v>540</v>
      </c>
      <c r="Q177" s="84">
        <v>123</v>
      </c>
      <c r="R177" s="86" t="s">
        <v>805</v>
      </c>
      <c r="S177" s="87" t="s">
        <v>488</v>
      </c>
      <c r="T177" s="88">
        <v>0</v>
      </c>
      <c r="U177" s="88">
        <v>0</v>
      </c>
      <c r="V177" s="88">
        <v>0</v>
      </c>
      <c r="W177" s="88">
        <v>0</v>
      </c>
      <c r="X177" s="160"/>
    </row>
    <row r="178" spans="11:24" x14ac:dyDescent="0.25">
      <c r="K178" s="81" t="s">
        <v>496</v>
      </c>
      <c r="L178" s="82" t="s">
        <v>497</v>
      </c>
      <c r="M178" s="83" t="s">
        <v>498</v>
      </c>
      <c r="N178" s="84" t="s">
        <v>543</v>
      </c>
      <c r="O178" s="85" t="s">
        <v>544</v>
      </c>
      <c r="P178" s="86" t="s">
        <v>545</v>
      </c>
      <c r="Q178" s="84">
        <v>124</v>
      </c>
      <c r="R178" s="86" t="s">
        <v>806</v>
      </c>
      <c r="S178" s="87" t="s">
        <v>488</v>
      </c>
      <c r="T178" s="88">
        <v>0.3</v>
      </c>
      <c r="U178" s="88">
        <v>0.3</v>
      </c>
      <c r="V178" s="88">
        <v>0.4</v>
      </c>
      <c r="W178" s="88">
        <v>0.5</v>
      </c>
      <c r="X178" s="160"/>
    </row>
    <row r="179" spans="11:24" x14ac:dyDescent="0.25">
      <c r="K179" s="81" t="s">
        <v>496</v>
      </c>
      <c r="L179" s="82" t="s">
        <v>497</v>
      </c>
      <c r="M179" s="83" t="s">
        <v>498</v>
      </c>
      <c r="N179" s="84" t="s">
        <v>564</v>
      </c>
      <c r="O179" s="85" t="s">
        <v>565</v>
      </c>
      <c r="P179" s="86" t="s">
        <v>566</v>
      </c>
      <c r="Q179" s="84">
        <v>206</v>
      </c>
      <c r="R179" s="86" t="s">
        <v>807</v>
      </c>
      <c r="S179" s="87" t="s">
        <v>488</v>
      </c>
      <c r="T179" s="88">
        <v>0.3</v>
      </c>
      <c r="U179" s="88">
        <v>0.3</v>
      </c>
      <c r="V179" s="88">
        <v>0.4</v>
      </c>
      <c r="W179" s="88">
        <v>0.5</v>
      </c>
      <c r="X179" s="160"/>
    </row>
    <row r="180" spans="11:24" x14ac:dyDescent="0.25">
      <c r="K180" s="81" t="s">
        <v>496</v>
      </c>
      <c r="L180" s="82" t="s">
        <v>497</v>
      </c>
      <c r="M180" s="83" t="s">
        <v>498</v>
      </c>
      <c r="N180" s="84" t="s">
        <v>543</v>
      </c>
      <c r="O180" s="85" t="s">
        <v>544</v>
      </c>
      <c r="P180" s="86" t="s">
        <v>545</v>
      </c>
      <c r="Q180" s="84">
        <v>125</v>
      </c>
      <c r="R180" s="86" t="s">
        <v>808</v>
      </c>
      <c r="S180" s="87" t="s">
        <v>488</v>
      </c>
      <c r="T180" s="88">
        <v>0.4</v>
      </c>
      <c r="U180" s="88">
        <v>0.4</v>
      </c>
      <c r="V180" s="88">
        <v>0.5</v>
      </c>
      <c r="W180" s="88">
        <v>0.6</v>
      </c>
      <c r="X180" s="160"/>
    </row>
    <row r="181" spans="11:24" x14ac:dyDescent="0.25">
      <c r="K181" s="81" t="s">
        <v>478</v>
      </c>
      <c r="L181" s="82" t="s">
        <v>479</v>
      </c>
      <c r="M181" s="83" t="s">
        <v>480</v>
      </c>
      <c r="N181" s="84" t="s">
        <v>538</v>
      </c>
      <c r="O181" s="85" t="s">
        <v>539</v>
      </c>
      <c r="P181" s="86" t="s">
        <v>540</v>
      </c>
      <c r="Q181" s="84">
        <v>194</v>
      </c>
      <c r="R181" s="86" t="s">
        <v>809</v>
      </c>
      <c r="S181" s="87" t="s">
        <v>7</v>
      </c>
      <c r="T181" s="88">
        <v>0</v>
      </c>
      <c r="U181" s="88">
        <v>0.15</v>
      </c>
      <c r="V181" s="88">
        <v>0.25</v>
      </c>
      <c r="W181" s="88">
        <v>0.3</v>
      </c>
      <c r="X181" s="160"/>
    </row>
    <row r="182" spans="11:24" x14ac:dyDescent="0.25">
      <c r="K182" s="81" t="s">
        <v>496</v>
      </c>
      <c r="L182" s="82" t="s">
        <v>497</v>
      </c>
      <c r="M182" s="83" t="s">
        <v>498</v>
      </c>
      <c r="N182" s="84" t="s">
        <v>543</v>
      </c>
      <c r="O182" s="85" t="s">
        <v>544</v>
      </c>
      <c r="P182" s="86" t="s">
        <v>545</v>
      </c>
      <c r="Q182" s="84">
        <v>126</v>
      </c>
      <c r="R182" s="86" t="s">
        <v>810</v>
      </c>
      <c r="S182" s="87" t="s">
        <v>488</v>
      </c>
      <c r="T182" s="88">
        <v>0.4</v>
      </c>
      <c r="U182" s="88">
        <v>0.4</v>
      </c>
      <c r="V182" s="88">
        <v>0.5</v>
      </c>
      <c r="W182" s="88">
        <v>0.6</v>
      </c>
      <c r="X182" s="160"/>
    </row>
    <row r="183" spans="11:24" x14ac:dyDescent="0.25">
      <c r="K183" s="81" t="s">
        <v>496</v>
      </c>
      <c r="L183" s="82" t="s">
        <v>497</v>
      </c>
      <c r="M183" s="83" t="s">
        <v>498</v>
      </c>
      <c r="N183" s="84" t="s">
        <v>543</v>
      </c>
      <c r="O183" s="85" t="s">
        <v>544</v>
      </c>
      <c r="P183" s="86" t="s">
        <v>545</v>
      </c>
      <c r="Q183" s="84">
        <v>127</v>
      </c>
      <c r="R183" s="86" t="s">
        <v>811</v>
      </c>
      <c r="S183" s="87" t="s">
        <v>488</v>
      </c>
      <c r="T183" s="88">
        <v>0.3</v>
      </c>
      <c r="U183" s="88">
        <v>0.3</v>
      </c>
      <c r="V183" s="88">
        <v>0.4</v>
      </c>
      <c r="W183" s="88">
        <v>0.5</v>
      </c>
      <c r="X183" s="160"/>
    </row>
    <row r="184" spans="11:24" x14ac:dyDescent="0.25">
      <c r="K184" s="81" t="s">
        <v>496</v>
      </c>
      <c r="L184" s="82" t="s">
        <v>497</v>
      </c>
      <c r="M184" s="83" t="s">
        <v>498</v>
      </c>
      <c r="N184" s="84" t="s">
        <v>543</v>
      </c>
      <c r="O184" s="85" t="s">
        <v>544</v>
      </c>
      <c r="P184" s="86" t="s">
        <v>545</v>
      </c>
      <c r="Q184" s="84">
        <v>184</v>
      </c>
      <c r="R184" s="86" t="s">
        <v>812</v>
      </c>
      <c r="S184" s="87" t="s">
        <v>488</v>
      </c>
      <c r="T184" s="88">
        <v>0.3</v>
      </c>
      <c r="U184" s="88">
        <v>0.3</v>
      </c>
      <c r="V184" s="88">
        <v>0.4</v>
      </c>
      <c r="W184" s="88">
        <v>0.5</v>
      </c>
      <c r="X184" s="160"/>
    </row>
    <row r="185" spans="11:24" x14ac:dyDescent="0.25">
      <c r="K185" s="81" t="s">
        <v>496</v>
      </c>
      <c r="L185" s="82" t="s">
        <v>497</v>
      </c>
      <c r="M185" s="83" t="s">
        <v>498</v>
      </c>
      <c r="N185" s="84" t="s">
        <v>496</v>
      </c>
      <c r="O185" s="85" t="s">
        <v>499</v>
      </c>
      <c r="P185" s="86" t="s">
        <v>500</v>
      </c>
      <c r="Q185" s="84" t="s">
        <v>215</v>
      </c>
      <c r="R185" s="86" t="s">
        <v>813</v>
      </c>
      <c r="S185" s="87" t="s">
        <v>488</v>
      </c>
      <c r="T185" s="88">
        <v>0.3</v>
      </c>
      <c r="U185" s="88">
        <v>0.3</v>
      </c>
      <c r="V185" s="88">
        <v>0.4</v>
      </c>
      <c r="W185" s="88">
        <v>0.5</v>
      </c>
      <c r="X185" s="160"/>
    </row>
    <row r="186" spans="11:24" x14ac:dyDescent="0.25">
      <c r="K186" s="81" t="s">
        <v>478</v>
      </c>
      <c r="L186" s="82" t="s">
        <v>479</v>
      </c>
      <c r="M186" s="83" t="s">
        <v>480</v>
      </c>
      <c r="N186" s="84">
        <v>11</v>
      </c>
      <c r="O186" s="85" t="s">
        <v>481</v>
      </c>
      <c r="P186" s="86" t="s">
        <v>482</v>
      </c>
      <c r="Q186" s="84">
        <v>128</v>
      </c>
      <c r="R186" s="86" t="s">
        <v>814</v>
      </c>
      <c r="S186" s="87" t="s">
        <v>7</v>
      </c>
      <c r="T186" s="88">
        <v>0</v>
      </c>
      <c r="U186" s="88">
        <v>0.15</v>
      </c>
      <c r="V186" s="88">
        <v>0.25</v>
      </c>
      <c r="W186" s="88">
        <v>0.35</v>
      </c>
      <c r="X186" s="160"/>
    </row>
    <row r="187" spans="11:24" x14ac:dyDescent="0.25">
      <c r="K187" s="81" t="s">
        <v>496</v>
      </c>
      <c r="L187" s="82" t="s">
        <v>497</v>
      </c>
      <c r="M187" s="83" t="s">
        <v>498</v>
      </c>
      <c r="N187" s="84" t="s">
        <v>610</v>
      </c>
      <c r="O187" s="85" t="s">
        <v>611</v>
      </c>
      <c r="P187" s="86" t="s">
        <v>612</v>
      </c>
      <c r="Q187" s="84">
        <v>129</v>
      </c>
      <c r="R187" s="86" t="s">
        <v>815</v>
      </c>
      <c r="S187" s="87" t="s">
        <v>488</v>
      </c>
      <c r="T187" s="88">
        <v>0.4</v>
      </c>
      <c r="U187" s="88">
        <v>0.4</v>
      </c>
      <c r="V187" s="88">
        <v>0.5</v>
      </c>
      <c r="W187" s="88">
        <v>0.6</v>
      </c>
      <c r="X187" s="160"/>
    </row>
    <row r="188" spans="11:24" x14ac:dyDescent="0.25">
      <c r="K188" s="81" t="s">
        <v>496</v>
      </c>
      <c r="L188" s="82" t="s">
        <v>497</v>
      </c>
      <c r="M188" s="83" t="s">
        <v>498</v>
      </c>
      <c r="N188" s="84" t="s">
        <v>564</v>
      </c>
      <c r="O188" s="85" t="s">
        <v>565</v>
      </c>
      <c r="P188" s="86" t="s">
        <v>566</v>
      </c>
      <c r="Q188" s="84">
        <v>130</v>
      </c>
      <c r="R188" s="86" t="s">
        <v>816</v>
      </c>
      <c r="S188" s="87" t="s">
        <v>488</v>
      </c>
      <c r="T188" s="88">
        <v>0.3</v>
      </c>
      <c r="U188" s="88">
        <v>0.3</v>
      </c>
      <c r="V188" s="88">
        <v>0.4</v>
      </c>
      <c r="W188" s="88">
        <v>0.5</v>
      </c>
      <c r="X188" s="160"/>
    </row>
    <row r="189" spans="11:24" x14ac:dyDescent="0.25">
      <c r="K189" s="81" t="s">
        <v>496</v>
      </c>
      <c r="L189" s="82" t="s">
        <v>497</v>
      </c>
      <c r="M189" s="83" t="s">
        <v>498</v>
      </c>
      <c r="N189" s="84" t="s">
        <v>478</v>
      </c>
      <c r="O189" s="85" t="s">
        <v>512</v>
      </c>
      <c r="P189" s="86" t="s">
        <v>513</v>
      </c>
      <c r="Q189" s="84">
        <v>185</v>
      </c>
      <c r="R189" s="86" t="s">
        <v>817</v>
      </c>
      <c r="S189" s="87" t="s">
        <v>488</v>
      </c>
      <c r="T189" s="88">
        <v>0.3</v>
      </c>
      <c r="U189" s="88">
        <v>0.3</v>
      </c>
      <c r="V189" s="88">
        <v>0.4</v>
      </c>
      <c r="W189" s="88">
        <v>0.5</v>
      </c>
      <c r="X189" s="160"/>
    </row>
    <row r="190" spans="11:24" x14ac:dyDescent="0.25">
      <c r="K190" s="81" t="s">
        <v>478</v>
      </c>
      <c r="L190" s="82" t="s">
        <v>479</v>
      </c>
      <c r="M190" s="83" t="s">
        <v>480</v>
      </c>
      <c r="N190" s="84" t="s">
        <v>538</v>
      </c>
      <c r="O190" s="85" t="s">
        <v>539</v>
      </c>
      <c r="P190" s="86" t="s">
        <v>540</v>
      </c>
      <c r="Q190" s="84">
        <v>186</v>
      </c>
      <c r="R190" s="86" t="s">
        <v>818</v>
      </c>
      <c r="S190" s="87" t="s">
        <v>488</v>
      </c>
      <c r="T190" s="88">
        <v>0</v>
      </c>
      <c r="U190" s="88">
        <v>0</v>
      </c>
      <c r="V190" s="88">
        <v>0</v>
      </c>
      <c r="W190" s="88">
        <v>0</v>
      </c>
      <c r="X190" s="160"/>
    </row>
    <row r="191" spans="11:24" x14ac:dyDescent="0.25">
      <c r="K191" s="81" t="s">
        <v>478</v>
      </c>
      <c r="L191" s="82" t="s">
        <v>479</v>
      </c>
      <c r="M191" s="83" t="s">
        <v>480</v>
      </c>
      <c r="N191" s="84" t="s">
        <v>524</v>
      </c>
      <c r="O191" s="85" t="s">
        <v>525</v>
      </c>
      <c r="P191" s="86" t="s">
        <v>526</v>
      </c>
      <c r="Q191" s="84">
        <v>131</v>
      </c>
      <c r="R191" s="86" t="s">
        <v>819</v>
      </c>
      <c r="S191" s="87" t="s">
        <v>7</v>
      </c>
      <c r="T191" s="88">
        <v>0</v>
      </c>
      <c r="U191" s="88">
        <v>0.15</v>
      </c>
      <c r="V191" s="88">
        <v>0.25</v>
      </c>
      <c r="W191" s="88">
        <v>0.35</v>
      </c>
      <c r="X191" s="160"/>
    </row>
    <row r="192" spans="11:24" x14ac:dyDescent="0.25">
      <c r="K192" s="81" t="s">
        <v>496</v>
      </c>
      <c r="L192" s="82" t="s">
        <v>497</v>
      </c>
      <c r="M192" s="83" t="s">
        <v>498</v>
      </c>
      <c r="N192" s="84" t="s">
        <v>496</v>
      </c>
      <c r="O192" s="85" t="s">
        <v>499</v>
      </c>
      <c r="P192" s="86" t="s">
        <v>500</v>
      </c>
      <c r="Q192" s="84">
        <v>132</v>
      </c>
      <c r="R192" s="86" t="s">
        <v>820</v>
      </c>
      <c r="S192" s="87" t="s">
        <v>488</v>
      </c>
      <c r="T192" s="88">
        <v>0.3</v>
      </c>
      <c r="U192" s="88">
        <v>0.3</v>
      </c>
      <c r="V192" s="88">
        <v>0.4</v>
      </c>
      <c r="W192" s="88">
        <v>0.5</v>
      </c>
      <c r="X192" s="160"/>
    </row>
    <row r="193" spans="11:24" x14ac:dyDescent="0.25">
      <c r="K193" s="81" t="s">
        <v>496</v>
      </c>
      <c r="L193" s="82" t="s">
        <v>497</v>
      </c>
      <c r="M193" s="83" t="s">
        <v>498</v>
      </c>
      <c r="N193" s="84" t="s">
        <v>543</v>
      </c>
      <c r="O193" s="85" t="s">
        <v>544</v>
      </c>
      <c r="P193" s="86" t="s">
        <v>545</v>
      </c>
      <c r="Q193" s="84">
        <v>133</v>
      </c>
      <c r="R193" s="86" t="s">
        <v>821</v>
      </c>
      <c r="S193" s="87" t="s">
        <v>488</v>
      </c>
      <c r="T193" s="88">
        <v>0.4</v>
      </c>
      <c r="U193" s="88">
        <v>0.4</v>
      </c>
      <c r="V193" s="88">
        <v>0.5</v>
      </c>
      <c r="W193" s="88">
        <v>0.6</v>
      </c>
      <c r="X193" s="160"/>
    </row>
    <row r="194" spans="11:24" x14ac:dyDescent="0.25">
      <c r="K194" s="81" t="s">
        <v>496</v>
      </c>
      <c r="L194" s="82" t="s">
        <v>497</v>
      </c>
      <c r="M194" s="83" t="s">
        <v>498</v>
      </c>
      <c r="N194" s="84" t="s">
        <v>496</v>
      </c>
      <c r="O194" s="85" t="s">
        <v>499</v>
      </c>
      <c r="P194" s="86" t="s">
        <v>500</v>
      </c>
      <c r="Q194" s="84">
        <v>187</v>
      </c>
      <c r="R194" s="86" t="s">
        <v>822</v>
      </c>
      <c r="S194" s="87" t="s">
        <v>488</v>
      </c>
      <c r="T194" s="88">
        <v>0.3</v>
      </c>
      <c r="U194" s="88">
        <v>0.3</v>
      </c>
      <c r="V194" s="88">
        <v>0.4</v>
      </c>
      <c r="W194" s="88">
        <v>0.5</v>
      </c>
      <c r="X194" s="160"/>
    </row>
    <row r="195" spans="11:24" x14ac:dyDescent="0.25">
      <c r="K195" s="81" t="s">
        <v>478</v>
      </c>
      <c r="L195" s="82" t="s">
        <v>479</v>
      </c>
      <c r="M195" s="83" t="s">
        <v>480</v>
      </c>
      <c r="N195" s="84" t="s">
        <v>538</v>
      </c>
      <c r="O195" s="85" t="s">
        <v>539</v>
      </c>
      <c r="P195" s="86" t="s">
        <v>540</v>
      </c>
      <c r="Q195" s="84">
        <v>134</v>
      </c>
      <c r="R195" s="86" t="s">
        <v>823</v>
      </c>
      <c r="S195" s="87" t="s">
        <v>7</v>
      </c>
      <c r="T195" s="88">
        <v>0</v>
      </c>
      <c r="U195" s="88">
        <v>0.15</v>
      </c>
      <c r="V195" s="88">
        <v>0.25</v>
      </c>
      <c r="W195" s="88">
        <v>0.3</v>
      </c>
      <c r="X195" s="160"/>
    </row>
    <row r="196" spans="11:24" x14ac:dyDescent="0.25">
      <c r="K196" s="81" t="s">
        <v>496</v>
      </c>
      <c r="L196" s="82" t="s">
        <v>497</v>
      </c>
      <c r="M196" s="83" t="s">
        <v>498</v>
      </c>
      <c r="N196" s="84" t="s">
        <v>496</v>
      </c>
      <c r="O196" s="85" t="s">
        <v>499</v>
      </c>
      <c r="P196" s="86" t="s">
        <v>500</v>
      </c>
      <c r="Q196" s="84">
        <v>188</v>
      </c>
      <c r="R196" s="86" t="s">
        <v>824</v>
      </c>
      <c r="S196" s="87" t="s">
        <v>488</v>
      </c>
      <c r="T196" s="88">
        <v>0.3</v>
      </c>
      <c r="U196" s="88">
        <v>0.3</v>
      </c>
      <c r="V196" s="88">
        <v>0.4</v>
      </c>
      <c r="W196" s="88">
        <v>0.5</v>
      </c>
      <c r="X196" s="160"/>
    </row>
    <row r="197" spans="11:24" x14ac:dyDescent="0.25">
      <c r="K197" s="81" t="s">
        <v>496</v>
      </c>
      <c r="L197" s="82" t="s">
        <v>497</v>
      </c>
      <c r="M197" s="83" t="s">
        <v>498</v>
      </c>
      <c r="N197" s="84" t="s">
        <v>478</v>
      </c>
      <c r="O197" s="85" t="s">
        <v>512</v>
      </c>
      <c r="P197" s="86" t="s">
        <v>513</v>
      </c>
      <c r="Q197" s="84">
        <v>135</v>
      </c>
      <c r="R197" s="86" t="s">
        <v>825</v>
      </c>
      <c r="S197" s="87" t="s">
        <v>488</v>
      </c>
      <c r="T197" s="88">
        <v>0.3</v>
      </c>
      <c r="U197" s="88">
        <v>0.3</v>
      </c>
      <c r="V197" s="88">
        <v>0.4</v>
      </c>
      <c r="W197" s="88">
        <v>0.5</v>
      </c>
      <c r="X197" s="160"/>
    </row>
    <row r="198" spans="11:24" x14ac:dyDescent="0.25">
      <c r="K198" s="81" t="s">
        <v>478</v>
      </c>
      <c r="L198" s="82" t="s">
        <v>479</v>
      </c>
      <c r="M198" s="83" t="s">
        <v>480</v>
      </c>
      <c r="N198" s="84">
        <v>11</v>
      </c>
      <c r="O198" s="85" t="s">
        <v>481</v>
      </c>
      <c r="P198" s="86" t="s">
        <v>482</v>
      </c>
      <c r="Q198" s="84">
        <v>136</v>
      </c>
      <c r="R198" s="86" t="s">
        <v>826</v>
      </c>
      <c r="S198" s="87" t="s">
        <v>7</v>
      </c>
      <c r="T198" s="88">
        <v>0</v>
      </c>
      <c r="U198" s="88">
        <v>0.15</v>
      </c>
      <c r="V198" s="88">
        <v>0.25</v>
      </c>
      <c r="W198" s="88">
        <v>0.35</v>
      </c>
      <c r="X198" s="160"/>
    </row>
    <row r="199" spans="11:24" x14ac:dyDescent="0.25">
      <c r="K199" s="81" t="s">
        <v>496</v>
      </c>
      <c r="L199" s="82" t="s">
        <v>497</v>
      </c>
      <c r="M199" s="83" t="s">
        <v>498</v>
      </c>
      <c r="N199" s="84" t="s">
        <v>543</v>
      </c>
      <c r="O199" s="85" t="s">
        <v>544</v>
      </c>
      <c r="P199" s="86" t="s">
        <v>545</v>
      </c>
      <c r="Q199" s="84">
        <v>137</v>
      </c>
      <c r="R199" s="86" t="s">
        <v>827</v>
      </c>
      <c r="S199" s="87" t="s">
        <v>488</v>
      </c>
      <c r="T199" s="88">
        <v>0.3</v>
      </c>
      <c r="U199" s="88">
        <v>0.3</v>
      </c>
      <c r="V199" s="88">
        <v>0.4</v>
      </c>
      <c r="W199" s="88">
        <v>0.5</v>
      </c>
      <c r="X199" s="160"/>
    </row>
    <row r="200" spans="11:24" x14ac:dyDescent="0.25">
      <c r="K200" s="81" t="s">
        <v>478</v>
      </c>
      <c r="L200" s="82" t="s">
        <v>479</v>
      </c>
      <c r="M200" s="83" t="s">
        <v>480</v>
      </c>
      <c r="N200" s="84" t="s">
        <v>538</v>
      </c>
      <c r="O200" s="85" t="s">
        <v>539</v>
      </c>
      <c r="P200" s="86" t="s">
        <v>540</v>
      </c>
      <c r="Q200" s="84">
        <v>138</v>
      </c>
      <c r="R200" s="86" t="s">
        <v>828</v>
      </c>
      <c r="S200" s="87" t="s">
        <v>488</v>
      </c>
      <c r="T200" s="88">
        <v>0</v>
      </c>
      <c r="U200" s="88">
        <v>0</v>
      </c>
      <c r="V200" s="88">
        <v>0</v>
      </c>
      <c r="W200" s="88">
        <v>0</v>
      </c>
      <c r="X200" s="160"/>
    </row>
    <row r="201" spans="11:24" x14ac:dyDescent="0.25">
      <c r="K201" s="81" t="s">
        <v>496</v>
      </c>
      <c r="L201" s="82" t="s">
        <v>497</v>
      </c>
      <c r="M201" s="83" t="s">
        <v>498</v>
      </c>
      <c r="N201" s="84" t="s">
        <v>543</v>
      </c>
      <c r="O201" s="85" t="s">
        <v>544</v>
      </c>
      <c r="P201" s="86" t="s">
        <v>545</v>
      </c>
      <c r="Q201" s="84">
        <v>139</v>
      </c>
      <c r="R201" s="86" t="s">
        <v>829</v>
      </c>
      <c r="S201" s="87" t="s">
        <v>488</v>
      </c>
      <c r="T201" s="88">
        <v>0.3</v>
      </c>
      <c r="U201" s="88">
        <v>0.3</v>
      </c>
      <c r="V201" s="88">
        <v>0.4</v>
      </c>
      <c r="W201" s="88">
        <v>0.5</v>
      </c>
      <c r="X201" s="160"/>
    </row>
    <row r="202" spans="11:24" x14ac:dyDescent="0.25">
      <c r="K202" s="81" t="s">
        <v>496</v>
      </c>
      <c r="L202" s="82" t="s">
        <v>497</v>
      </c>
      <c r="M202" s="83" t="s">
        <v>498</v>
      </c>
      <c r="N202" s="84" t="s">
        <v>543</v>
      </c>
      <c r="O202" s="85" t="s">
        <v>544</v>
      </c>
      <c r="P202" s="86" t="s">
        <v>545</v>
      </c>
      <c r="Q202" s="84">
        <v>189</v>
      </c>
      <c r="R202" s="86" t="s">
        <v>830</v>
      </c>
      <c r="S202" s="87" t="s">
        <v>488</v>
      </c>
      <c r="T202" s="88">
        <v>0.3</v>
      </c>
      <c r="U202" s="88">
        <v>0.3</v>
      </c>
      <c r="V202" s="88">
        <v>0.4</v>
      </c>
      <c r="W202" s="88">
        <v>0.5</v>
      </c>
      <c r="X202" s="160"/>
    </row>
    <row r="203" spans="11:24" x14ac:dyDescent="0.25">
      <c r="K203" s="81" t="s">
        <v>478</v>
      </c>
      <c r="L203" s="82" t="s">
        <v>479</v>
      </c>
      <c r="M203" s="83" t="s">
        <v>480</v>
      </c>
      <c r="N203" s="84" t="s">
        <v>538</v>
      </c>
      <c r="O203" s="85" t="s">
        <v>539</v>
      </c>
      <c r="P203" s="86" t="s">
        <v>540</v>
      </c>
      <c r="Q203" s="84">
        <v>140</v>
      </c>
      <c r="R203" s="86" t="s">
        <v>831</v>
      </c>
      <c r="S203" s="87" t="s">
        <v>488</v>
      </c>
      <c r="T203" s="88">
        <v>0</v>
      </c>
      <c r="U203" s="88">
        <v>0</v>
      </c>
      <c r="V203" s="88">
        <v>0</v>
      </c>
      <c r="W203" s="88">
        <v>0</v>
      </c>
      <c r="X203" s="160"/>
    </row>
    <row r="204" spans="11:24" x14ac:dyDescent="0.25">
      <c r="K204" s="81" t="s">
        <v>496</v>
      </c>
      <c r="L204" s="82" t="s">
        <v>497</v>
      </c>
      <c r="M204" s="83" t="s">
        <v>498</v>
      </c>
      <c r="N204" s="84" t="s">
        <v>559</v>
      </c>
      <c r="O204" s="85" t="s">
        <v>560</v>
      </c>
      <c r="P204" s="86" t="s">
        <v>561</v>
      </c>
      <c r="Q204" s="84">
        <v>141</v>
      </c>
      <c r="R204" s="86" t="s">
        <v>832</v>
      </c>
      <c r="S204" s="87" t="s">
        <v>488</v>
      </c>
      <c r="T204" s="88">
        <v>0.3</v>
      </c>
      <c r="U204" s="88">
        <v>0.3</v>
      </c>
      <c r="V204" s="88">
        <v>0.4</v>
      </c>
      <c r="W204" s="88">
        <v>0.5</v>
      </c>
      <c r="X204" s="160"/>
    </row>
    <row r="205" spans="11:24" x14ac:dyDescent="0.25">
      <c r="K205" s="81" t="s">
        <v>496</v>
      </c>
      <c r="L205" s="82" t="s">
        <v>497</v>
      </c>
      <c r="M205" s="83" t="s">
        <v>498</v>
      </c>
      <c r="N205" s="84" t="s">
        <v>610</v>
      </c>
      <c r="O205" s="85" t="s">
        <v>611</v>
      </c>
      <c r="P205" s="86" t="s">
        <v>612</v>
      </c>
      <c r="Q205" s="84">
        <v>142</v>
      </c>
      <c r="R205" s="86" t="s">
        <v>833</v>
      </c>
      <c r="S205" s="87" t="s">
        <v>488</v>
      </c>
      <c r="T205" s="88">
        <v>0.4</v>
      </c>
      <c r="U205" s="88">
        <v>0.4</v>
      </c>
      <c r="V205" s="88">
        <v>0.5</v>
      </c>
      <c r="W205" s="88">
        <v>0.6</v>
      </c>
      <c r="X205" s="160"/>
    </row>
    <row r="206" spans="11:24" x14ac:dyDescent="0.25">
      <c r="K206" s="81" t="s">
        <v>496</v>
      </c>
      <c r="L206" s="82" t="s">
        <v>497</v>
      </c>
      <c r="M206" s="83" t="s">
        <v>498</v>
      </c>
      <c r="N206" s="84" t="s">
        <v>478</v>
      </c>
      <c r="O206" s="85" t="s">
        <v>512</v>
      </c>
      <c r="P206" s="86" t="s">
        <v>513</v>
      </c>
      <c r="Q206" s="84">
        <v>143</v>
      </c>
      <c r="R206" s="86" t="s">
        <v>834</v>
      </c>
      <c r="S206" s="87" t="s">
        <v>488</v>
      </c>
      <c r="T206" s="88">
        <v>0.3</v>
      </c>
      <c r="U206" s="88">
        <v>0.3</v>
      </c>
      <c r="V206" s="88">
        <v>0.4</v>
      </c>
      <c r="W206" s="88">
        <v>0.5</v>
      </c>
      <c r="X206" s="160"/>
    </row>
    <row r="207" spans="11:24" x14ac:dyDescent="0.25">
      <c r="K207" s="81" t="s">
        <v>496</v>
      </c>
      <c r="L207" s="82" t="s">
        <v>497</v>
      </c>
      <c r="M207" s="83" t="s">
        <v>498</v>
      </c>
      <c r="N207" s="84" t="s">
        <v>543</v>
      </c>
      <c r="O207" s="85" t="s">
        <v>544</v>
      </c>
      <c r="P207" s="86" t="s">
        <v>545</v>
      </c>
      <c r="Q207" s="84">
        <v>144</v>
      </c>
      <c r="R207" s="86" t="s">
        <v>835</v>
      </c>
      <c r="S207" s="87" t="s">
        <v>488</v>
      </c>
      <c r="T207" s="88">
        <v>0.3</v>
      </c>
      <c r="U207" s="88">
        <v>0.3</v>
      </c>
      <c r="V207" s="88">
        <v>0.4</v>
      </c>
      <c r="W207" s="88">
        <v>0.5</v>
      </c>
      <c r="X207" s="160"/>
    </row>
    <row r="208" spans="11:24" x14ac:dyDescent="0.25">
      <c r="K208" s="81" t="s">
        <v>496</v>
      </c>
      <c r="L208" s="82" t="s">
        <v>497</v>
      </c>
      <c r="M208" s="83" t="s">
        <v>498</v>
      </c>
      <c r="N208" s="84" t="s">
        <v>543</v>
      </c>
      <c r="O208" s="85" t="s">
        <v>544</v>
      </c>
      <c r="P208" s="86" t="s">
        <v>545</v>
      </c>
      <c r="Q208" s="84">
        <v>190</v>
      </c>
      <c r="R208" s="86" t="s">
        <v>836</v>
      </c>
      <c r="S208" s="87" t="s">
        <v>488</v>
      </c>
      <c r="T208" s="88">
        <v>0.3</v>
      </c>
      <c r="U208" s="88">
        <v>0.3</v>
      </c>
      <c r="V208" s="88">
        <v>0.4</v>
      </c>
      <c r="W208" s="88">
        <v>0.5</v>
      </c>
      <c r="X208" s="160"/>
    </row>
    <row r="209" spans="11:24" x14ac:dyDescent="0.25">
      <c r="K209" s="81" t="s">
        <v>478</v>
      </c>
      <c r="L209" s="82" t="s">
        <v>479</v>
      </c>
      <c r="M209" s="83" t="s">
        <v>480</v>
      </c>
      <c r="N209" s="84" t="s">
        <v>524</v>
      </c>
      <c r="O209" s="85" t="s">
        <v>525</v>
      </c>
      <c r="P209" s="86" t="s">
        <v>526</v>
      </c>
      <c r="Q209" s="84">
        <v>146</v>
      </c>
      <c r="R209" s="86" t="s">
        <v>837</v>
      </c>
      <c r="S209" s="87" t="s">
        <v>7</v>
      </c>
      <c r="T209" s="88">
        <v>0</v>
      </c>
      <c r="U209" s="88">
        <v>0.15</v>
      </c>
      <c r="V209" s="88">
        <v>0.25</v>
      </c>
      <c r="W209" s="88">
        <v>0.35</v>
      </c>
      <c r="X209" s="160"/>
    </row>
    <row r="210" spans="11:24" x14ac:dyDescent="0.25">
      <c r="K210" s="81" t="s">
        <v>496</v>
      </c>
      <c r="L210" s="82" t="s">
        <v>497</v>
      </c>
      <c r="M210" s="83" t="s">
        <v>498</v>
      </c>
      <c r="N210" s="84" t="s">
        <v>478</v>
      </c>
      <c r="O210" s="85" t="s">
        <v>512</v>
      </c>
      <c r="P210" s="86" t="s">
        <v>513</v>
      </c>
      <c r="Q210" s="84">
        <v>191</v>
      </c>
      <c r="R210" s="86" t="s">
        <v>838</v>
      </c>
      <c r="S210" s="87" t="s">
        <v>488</v>
      </c>
      <c r="T210" s="88">
        <v>0.3</v>
      </c>
      <c r="U210" s="88">
        <v>0.3</v>
      </c>
      <c r="V210" s="88">
        <v>0.4</v>
      </c>
      <c r="W210" s="88">
        <v>0.5</v>
      </c>
      <c r="X210" s="160"/>
    </row>
    <row r="211" spans="11:24" x14ac:dyDescent="0.25">
      <c r="K211" s="81" t="s">
        <v>478</v>
      </c>
      <c r="L211" s="82" t="s">
        <v>479</v>
      </c>
      <c r="M211" s="83" t="s">
        <v>480</v>
      </c>
      <c r="N211" s="84" t="s">
        <v>524</v>
      </c>
      <c r="O211" s="85" t="s">
        <v>525</v>
      </c>
      <c r="P211" s="86" t="s">
        <v>526</v>
      </c>
      <c r="Q211" s="84">
        <v>147</v>
      </c>
      <c r="R211" s="86" t="s">
        <v>839</v>
      </c>
      <c r="S211" s="87" t="s">
        <v>7</v>
      </c>
      <c r="T211" s="88">
        <v>0</v>
      </c>
      <c r="U211" s="88">
        <v>0.15</v>
      </c>
      <c r="V211" s="88">
        <v>0.25</v>
      </c>
      <c r="W211" s="88">
        <v>0.35</v>
      </c>
      <c r="X211" s="160"/>
    </row>
    <row r="212" spans="11:24" x14ac:dyDescent="0.25">
      <c r="K212" s="81" t="s">
        <v>478</v>
      </c>
      <c r="L212" s="82" t="s">
        <v>479</v>
      </c>
      <c r="M212" s="83" t="s">
        <v>480</v>
      </c>
      <c r="N212" s="84" t="s">
        <v>524</v>
      </c>
      <c r="O212" s="85" t="s">
        <v>525</v>
      </c>
      <c r="P212" s="86" t="s">
        <v>526</v>
      </c>
      <c r="Q212" s="84">
        <v>192</v>
      </c>
      <c r="R212" s="86" t="s">
        <v>840</v>
      </c>
      <c r="S212" s="87" t="s">
        <v>7</v>
      </c>
      <c r="T212" s="88">
        <v>0</v>
      </c>
      <c r="U212" s="88">
        <v>0.15</v>
      </c>
      <c r="V212" s="88">
        <v>0.25</v>
      </c>
      <c r="W212" s="88">
        <v>0.35</v>
      </c>
      <c r="X212" s="160"/>
    </row>
    <row r="213" spans="11:24" x14ac:dyDescent="0.25">
      <c r="K213" s="81" t="s">
        <v>496</v>
      </c>
      <c r="L213" s="82" t="s">
        <v>497</v>
      </c>
      <c r="M213" s="83" t="s">
        <v>498</v>
      </c>
      <c r="N213" s="84" t="s">
        <v>564</v>
      </c>
      <c r="O213" s="85" t="s">
        <v>565</v>
      </c>
      <c r="P213" s="86" t="s">
        <v>566</v>
      </c>
      <c r="Q213" s="84">
        <v>193</v>
      </c>
      <c r="R213" s="86" t="s">
        <v>841</v>
      </c>
      <c r="S213" s="87" t="s">
        <v>488</v>
      </c>
      <c r="T213" s="88">
        <v>0.3</v>
      </c>
      <c r="U213" s="88">
        <v>0.3</v>
      </c>
      <c r="V213" s="88">
        <v>0.4</v>
      </c>
      <c r="W213" s="88">
        <v>0.5</v>
      </c>
      <c r="X213" s="160"/>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842</v>
      </c>
      <c r="C1" t="s">
        <v>843</v>
      </c>
      <c r="D1" t="s">
        <v>262</v>
      </c>
      <c r="E1" t="s">
        <v>844</v>
      </c>
      <c r="F1" t="s">
        <v>845</v>
      </c>
      <c r="N1" s="5" t="s">
        <v>7</v>
      </c>
    </row>
    <row r="2" spans="1:14" x14ac:dyDescent="0.25">
      <c r="B2" s="4" t="e">
        <f>#REF!</f>
        <v>#REF!</v>
      </c>
      <c r="C2" t="e">
        <f>B2-#REF!</f>
        <v>#REF!</v>
      </c>
      <c r="D2" t="e">
        <f>YEAR(B2)</f>
        <v>#REF!</v>
      </c>
      <c r="E2" t="e">
        <f>VLOOKUP(D2,$J$2:$K$78,2,FALSE)</f>
        <v>#REF!</v>
      </c>
      <c r="F2" t="e">
        <f>C2/E2</f>
        <v>#REF!</v>
      </c>
      <c r="J2">
        <v>2023</v>
      </c>
      <c r="K2">
        <v>365</v>
      </c>
      <c r="N2" s="5" t="s">
        <v>488</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846</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847</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848</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849</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850</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851</v>
      </c>
      <c r="J1" t="s">
        <v>7</v>
      </c>
    </row>
    <row r="2" spans="1:10" x14ac:dyDescent="0.25">
      <c r="A2" t="s">
        <v>852</v>
      </c>
      <c r="J2" t="s">
        <v>488</v>
      </c>
    </row>
    <row r="4" spans="1:10" x14ac:dyDescent="0.25">
      <c r="A4" t="s">
        <v>853</v>
      </c>
    </row>
    <row r="5" spans="1:10" x14ac:dyDescent="0.25">
      <c r="A5" t="s">
        <v>854</v>
      </c>
    </row>
    <row r="6" spans="1:10" x14ac:dyDescent="0.25">
      <c r="A6" t="s">
        <v>855</v>
      </c>
    </row>
    <row r="7" spans="1:10" x14ac:dyDescent="0.25">
      <c r="A7" t="s">
        <v>856</v>
      </c>
    </row>
    <row r="8" spans="1:10" ht="15.75" thickBot="1" x14ac:dyDescent="0.3">
      <c r="A8" t="s">
        <v>857</v>
      </c>
    </row>
    <row r="9" spans="1:10" ht="102" thickBot="1" x14ac:dyDescent="0.3">
      <c r="A9" s="1" t="s">
        <v>858</v>
      </c>
    </row>
    <row r="10" spans="1:10" ht="102" thickBot="1" x14ac:dyDescent="0.3">
      <c r="A10" s="2" t="s">
        <v>859</v>
      </c>
    </row>
    <row r="11" spans="1:10" ht="90.75" thickBot="1" x14ac:dyDescent="0.3">
      <c r="A11" s="2" t="s">
        <v>860</v>
      </c>
    </row>
    <row r="12" spans="1:10" ht="15.75" thickBot="1" x14ac:dyDescent="0.3">
      <c r="A12" s="3"/>
    </row>
    <row r="13" spans="1:10" ht="169.5" thickBot="1" x14ac:dyDescent="0.3">
      <c r="A13" s="1" t="s">
        <v>861</v>
      </c>
    </row>
    <row r="14" spans="1:10" ht="169.5" thickBot="1" x14ac:dyDescent="0.3">
      <c r="A14" s="2" t="s">
        <v>862</v>
      </c>
    </row>
    <row r="16" spans="1:10" ht="15.75" thickBot="1" x14ac:dyDescent="0.3"/>
    <row r="17" spans="1:1" ht="68.25" thickBot="1" x14ac:dyDescent="0.3">
      <c r="A17" s="1" t="s">
        <v>863</v>
      </c>
    </row>
    <row r="18" spans="1:1" ht="90.75" thickBot="1" x14ac:dyDescent="0.3">
      <c r="A18" s="2" t="s">
        <v>864</v>
      </c>
    </row>
    <row r="19" spans="1:1" ht="90.75" thickBot="1" x14ac:dyDescent="0.3">
      <c r="A19" s="2" t="s">
        <v>865</v>
      </c>
    </row>
    <row r="20" spans="1:1" ht="90.75" thickBot="1" x14ac:dyDescent="0.3">
      <c r="A20" s="2" t="s">
        <v>866</v>
      </c>
    </row>
    <row r="21" spans="1:1" ht="79.5" thickBot="1" x14ac:dyDescent="0.3">
      <c r="A21" s="2" t="s">
        <v>867</v>
      </c>
    </row>
    <row r="23" spans="1:1" ht="15.75" thickBot="1" x14ac:dyDescent="0.3"/>
    <row r="24" spans="1:1" ht="113.25" thickBot="1" x14ac:dyDescent="0.3">
      <c r="A24" s="1" t="s">
        <v>868</v>
      </c>
    </row>
    <row r="25" spans="1:1" ht="113.25" thickBot="1" x14ac:dyDescent="0.3">
      <c r="A25" s="2" t="s">
        <v>869</v>
      </c>
    </row>
    <row r="26" spans="1:1" ht="102" thickBot="1" x14ac:dyDescent="0.3">
      <c r="A26" s="2" t="s">
        <v>870</v>
      </c>
    </row>
    <row r="28" spans="1:1" x14ac:dyDescent="0.25">
      <c r="A28" t="s">
        <v>871</v>
      </c>
    </row>
    <row r="29" spans="1:1" x14ac:dyDescent="0.25">
      <c r="A29" t="s">
        <v>872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25</v>
      </c>
    </row>
    <row r="2" spans="2:2" x14ac:dyDescent="0.25">
      <c r="B2" t="s">
        <v>26</v>
      </c>
    </row>
    <row r="3" spans="2:2" x14ac:dyDescent="0.25">
      <c r="B3" t="s">
        <v>27</v>
      </c>
    </row>
    <row r="4" spans="2:2" ht="18.75" customHeight="1" x14ac:dyDescent="0.25">
      <c r="B4" t="s">
        <v>28</v>
      </c>
    </row>
    <row r="5" spans="2:2" x14ac:dyDescent="0.25">
      <c r="B5" t="s">
        <v>29</v>
      </c>
    </row>
    <row r="6" spans="2:2" x14ac:dyDescent="0.25">
      <c r="B6" t="s">
        <v>30</v>
      </c>
    </row>
    <row r="7" spans="2:2" x14ac:dyDescent="0.25">
      <c r="B7" t="s">
        <v>31</v>
      </c>
    </row>
    <row r="8" spans="2:2" x14ac:dyDescent="0.25">
      <c r="B8" t="s">
        <v>32</v>
      </c>
    </row>
    <row r="9" spans="2:2" x14ac:dyDescent="0.25">
      <c r="B9" t="s">
        <v>33</v>
      </c>
    </row>
    <row r="10" spans="2:2" x14ac:dyDescent="0.25">
      <c r="B10" t="s">
        <v>34</v>
      </c>
    </row>
    <row r="11" spans="2:2" x14ac:dyDescent="0.25">
      <c r="B11" t="s">
        <v>35</v>
      </c>
    </row>
    <row r="12" spans="2:2" x14ac:dyDescent="0.25">
      <c r="B12" t="s">
        <v>36</v>
      </c>
    </row>
    <row r="13" spans="2:2" x14ac:dyDescent="0.25">
      <c r="B13" t="s">
        <v>37</v>
      </c>
    </row>
    <row r="14" spans="2:2" x14ac:dyDescent="0.25">
      <c r="B14" t="s">
        <v>38</v>
      </c>
    </row>
    <row r="15" spans="2:2" x14ac:dyDescent="0.25">
      <c r="B15" t="s">
        <v>39</v>
      </c>
    </row>
    <row r="16" spans="2:2" x14ac:dyDescent="0.25">
      <c r="B16" t="s">
        <v>40</v>
      </c>
    </row>
    <row r="17" spans="2:2" x14ac:dyDescent="0.25">
      <c r="B17" t="s">
        <v>41</v>
      </c>
    </row>
    <row r="18" spans="2:2" x14ac:dyDescent="0.25">
      <c r="B18" t="s">
        <v>42</v>
      </c>
    </row>
    <row r="19" spans="2:2" x14ac:dyDescent="0.25">
      <c r="B19" t="s">
        <v>43</v>
      </c>
    </row>
    <row r="20" spans="2:2" x14ac:dyDescent="0.25">
      <c r="B20" t="s">
        <v>44</v>
      </c>
    </row>
    <row r="21" spans="2:2" x14ac:dyDescent="0.25">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4"/>
  <sheetViews>
    <sheetView view="pageBreakPreview" zoomScale="87" zoomScaleNormal="100" zoomScaleSheetLayoutView="87"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74" t="s">
        <v>881</v>
      </c>
      <c r="B1" s="375"/>
      <c r="C1" s="375"/>
      <c r="D1" s="375"/>
      <c r="E1" s="376"/>
      <c r="F1" s="376"/>
      <c r="G1" s="376"/>
      <c r="H1" s="376"/>
      <c r="I1" s="376"/>
      <c r="J1" s="376"/>
      <c r="K1" s="376"/>
      <c r="L1" s="376"/>
      <c r="M1" s="123"/>
      <c r="N1" s="123"/>
    </row>
    <row r="2" spans="1:14" s="112" customFormat="1" ht="30" customHeight="1" x14ac:dyDescent="0.25">
      <c r="A2" s="366" t="s">
        <v>46</v>
      </c>
      <c r="B2" s="366"/>
      <c r="C2" s="366"/>
      <c r="D2" s="366"/>
      <c r="E2" s="44">
        <v>2025</v>
      </c>
      <c r="F2" s="147"/>
      <c r="G2" s="147"/>
      <c r="H2" s="147"/>
      <c r="I2" s="147"/>
      <c r="J2" s="147"/>
      <c r="K2" s="147"/>
      <c r="L2" s="148"/>
    </row>
    <row r="3" spans="1:14" s="112" customFormat="1" ht="30" customHeight="1" x14ac:dyDescent="0.25">
      <c r="A3" s="366" t="s">
        <v>47</v>
      </c>
      <c r="B3" s="366"/>
      <c r="C3" s="366"/>
      <c r="D3" s="366"/>
      <c r="E3" s="355"/>
      <c r="F3" s="355"/>
      <c r="G3" s="355"/>
      <c r="H3" s="355"/>
      <c r="I3" s="355"/>
      <c r="J3" s="355"/>
      <c r="K3" s="355"/>
      <c r="L3" s="355"/>
    </row>
    <row r="4" spans="1:14" s="112" customFormat="1" ht="30" hidden="1" customHeight="1" x14ac:dyDescent="0.25">
      <c r="A4" s="366" t="s">
        <v>48</v>
      </c>
      <c r="B4" s="366"/>
      <c r="C4" s="366"/>
      <c r="D4" s="369"/>
      <c r="E4" s="45"/>
      <c r="F4" s="381"/>
      <c r="G4" s="381"/>
      <c r="H4" s="381"/>
      <c r="I4" s="381"/>
      <c r="J4" s="381"/>
      <c r="K4" s="381"/>
      <c r="L4" s="381"/>
    </row>
    <row r="5" spans="1:14" s="112" customFormat="1" ht="30" customHeight="1" x14ac:dyDescent="0.25">
      <c r="A5" s="369" t="s">
        <v>49</v>
      </c>
      <c r="B5" s="370"/>
      <c r="C5" s="370"/>
      <c r="D5" s="371"/>
      <c r="E5" s="149" t="s">
        <v>7</v>
      </c>
      <c r="F5" s="147"/>
      <c r="G5" s="147"/>
      <c r="H5" s="147"/>
      <c r="I5" s="147"/>
      <c r="J5" s="147"/>
      <c r="K5" s="147"/>
      <c r="L5" s="147"/>
    </row>
    <row r="6" spans="1:14" s="112" customFormat="1" ht="30" customHeight="1" x14ac:dyDescent="0.25">
      <c r="A6" s="366" t="s">
        <v>50</v>
      </c>
      <c r="B6" s="366"/>
      <c r="C6" s="366"/>
      <c r="D6" s="369"/>
      <c r="E6" s="45"/>
      <c r="F6" s="147"/>
      <c r="G6" s="147"/>
      <c r="H6" s="147"/>
      <c r="I6" s="147"/>
      <c r="J6" s="147"/>
      <c r="K6" s="147"/>
      <c r="L6" s="147"/>
    </row>
    <row r="7" spans="1:14" s="112" customFormat="1" ht="30" customHeight="1" x14ac:dyDescent="0.25">
      <c r="A7" s="369" t="s">
        <v>51</v>
      </c>
      <c r="B7" s="370"/>
      <c r="C7" s="370"/>
      <c r="D7" s="371"/>
      <c r="E7" s="45"/>
      <c r="F7" s="147"/>
      <c r="G7" s="147"/>
      <c r="H7" s="147"/>
      <c r="I7" s="147"/>
      <c r="J7" s="147"/>
      <c r="K7" s="147"/>
      <c r="L7" s="147"/>
    </row>
    <row r="8" spans="1:14" s="112" customFormat="1" ht="51.75" hidden="1" customHeight="1" x14ac:dyDescent="0.25">
      <c r="A8" s="366" t="s">
        <v>52</v>
      </c>
      <c r="B8" s="366"/>
      <c r="C8" s="366"/>
      <c r="D8" s="369"/>
      <c r="E8" s="45"/>
      <c r="F8" s="381"/>
      <c r="G8" s="381"/>
      <c r="H8" s="381"/>
      <c r="I8" s="381"/>
      <c r="J8" s="381"/>
      <c r="K8" s="381"/>
      <c r="L8" s="381"/>
    </row>
    <row r="9" spans="1:14" s="112" customFormat="1" ht="51.75" hidden="1" customHeight="1" x14ac:dyDescent="0.25">
      <c r="A9" s="366" t="s">
        <v>53</v>
      </c>
      <c r="B9" s="366"/>
      <c r="C9" s="366"/>
      <c r="D9" s="369"/>
      <c r="E9" s="45"/>
      <c r="F9" s="147"/>
      <c r="G9" s="147"/>
      <c r="H9" s="147"/>
      <c r="I9" s="147"/>
      <c r="J9" s="147"/>
      <c r="K9" s="147"/>
      <c r="L9" s="147"/>
    </row>
    <row r="10" spans="1:14" s="112" customFormat="1" ht="81.75" hidden="1" customHeight="1" x14ac:dyDescent="0.25">
      <c r="A10" s="366" t="s">
        <v>54</v>
      </c>
      <c r="B10" s="366"/>
      <c r="C10" s="366"/>
      <c r="D10" s="369"/>
      <c r="E10" s="45"/>
      <c r="F10" s="381"/>
      <c r="G10" s="381"/>
      <c r="H10" s="381"/>
      <c r="I10" s="381"/>
      <c r="J10" s="381"/>
      <c r="K10" s="381"/>
      <c r="L10" s="381"/>
    </row>
    <row r="11" spans="1:14" s="112" customFormat="1" ht="20.100000000000001" hidden="1" customHeight="1" x14ac:dyDescent="0.25">
      <c r="A11" s="369" t="s">
        <v>55</v>
      </c>
      <c r="B11" s="370"/>
      <c r="C11" s="370"/>
      <c r="D11" s="370"/>
      <c r="E11" s="371"/>
      <c r="F11" s="147"/>
      <c r="G11" s="147"/>
      <c r="H11" s="147"/>
      <c r="I11" s="147"/>
      <c r="J11" s="147"/>
      <c r="K11" s="147"/>
      <c r="L11" s="147"/>
    </row>
    <row r="12" spans="1:14" s="112" customFormat="1" ht="15.75" hidden="1" x14ac:dyDescent="0.25">
      <c r="A12" s="366" t="s">
        <v>56</v>
      </c>
      <c r="B12" s="366"/>
      <c r="C12" s="366"/>
      <c r="D12" s="366"/>
      <c r="E12" s="46">
        <v>1</v>
      </c>
      <c r="F12" s="147"/>
      <c r="G12" s="147"/>
      <c r="H12" s="147"/>
      <c r="I12" s="147"/>
      <c r="J12" s="147"/>
      <c r="K12" s="147"/>
      <c r="L12" s="147"/>
    </row>
    <row r="13" spans="1:14" s="112" customFormat="1" ht="15.75" hidden="1" x14ac:dyDescent="0.25">
      <c r="A13" s="366" t="s">
        <v>57</v>
      </c>
      <c r="B13" s="366"/>
      <c r="C13" s="366"/>
      <c r="D13" s="366"/>
      <c r="E13" s="46">
        <v>2</v>
      </c>
      <c r="F13" s="147"/>
      <c r="G13" s="147"/>
      <c r="H13" s="147"/>
      <c r="I13" s="147"/>
      <c r="J13" s="147"/>
      <c r="K13" s="147"/>
      <c r="L13" s="147"/>
    </row>
    <row r="14" spans="1:14" s="112" customFormat="1" ht="15.75" hidden="1" x14ac:dyDescent="0.25">
      <c r="A14" s="366" t="s">
        <v>58</v>
      </c>
      <c r="B14" s="366"/>
      <c r="C14" s="366"/>
      <c r="D14" s="366"/>
      <c r="E14" s="46">
        <v>3</v>
      </c>
      <c r="F14" s="147"/>
      <c r="G14" s="147"/>
      <c r="H14" s="147"/>
      <c r="I14" s="147"/>
      <c r="J14" s="147"/>
      <c r="K14" s="147"/>
      <c r="L14" s="147"/>
    </row>
    <row r="15" spans="1:14" s="112" customFormat="1" ht="15.75" hidden="1" x14ac:dyDescent="0.25">
      <c r="A15" s="366" t="s">
        <v>59</v>
      </c>
      <c r="B15" s="366"/>
      <c r="C15" s="366"/>
      <c r="D15" s="366"/>
      <c r="E15" s="47">
        <f>SUM(E13:E14)</f>
        <v>5</v>
      </c>
      <c r="F15" s="147"/>
      <c r="G15" s="147"/>
      <c r="H15" s="147"/>
      <c r="I15" s="147"/>
      <c r="J15" s="147"/>
      <c r="K15" s="147"/>
      <c r="L15" s="147"/>
    </row>
    <row r="16" spans="1:14" ht="30" customHeight="1" x14ac:dyDescent="0.25">
      <c r="A16" s="377" t="s">
        <v>60</v>
      </c>
      <c r="B16" s="378"/>
      <c r="C16" s="378"/>
      <c r="D16" s="378"/>
      <c r="E16" s="378"/>
      <c r="F16" s="378"/>
      <c r="G16" s="378"/>
      <c r="H16" s="378"/>
      <c r="I16" s="378"/>
      <c r="J16" s="378"/>
      <c r="K16" s="378"/>
      <c r="L16" s="379"/>
      <c r="M16" s="123"/>
      <c r="N16" s="123"/>
    </row>
    <row r="17" spans="1:12" s="112" customFormat="1" ht="150" customHeight="1" x14ac:dyDescent="0.25">
      <c r="A17" s="366" t="s">
        <v>61</v>
      </c>
      <c r="B17" s="366"/>
      <c r="C17" s="366"/>
      <c r="D17" s="366"/>
      <c r="E17" s="380"/>
      <c r="F17" s="380"/>
      <c r="G17" s="380"/>
      <c r="H17" s="380"/>
      <c r="I17" s="380"/>
      <c r="J17" s="380"/>
      <c r="K17" s="380"/>
      <c r="L17" s="380"/>
    </row>
    <row r="18" spans="1:12" s="112" customFormat="1" ht="150" customHeight="1" x14ac:dyDescent="0.25">
      <c r="A18" s="366" t="s">
        <v>62</v>
      </c>
      <c r="B18" s="366"/>
      <c r="C18" s="366"/>
      <c r="D18" s="366"/>
      <c r="E18" s="355"/>
      <c r="F18" s="355"/>
      <c r="G18" s="355"/>
      <c r="H18" s="355"/>
      <c r="I18" s="355"/>
      <c r="J18" s="355"/>
      <c r="K18" s="355"/>
      <c r="L18" s="355"/>
    </row>
    <row r="19" spans="1:12" s="112" customFormat="1" ht="150" customHeight="1" x14ac:dyDescent="0.25">
      <c r="A19" s="382" t="s">
        <v>876</v>
      </c>
      <c r="B19" s="382"/>
      <c r="C19" s="382"/>
      <c r="D19" s="382"/>
      <c r="E19" s="355"/>
      <c r="F19" s="355"/>
      <c r="G19" s="355"/>
      <c r="H19" s="355"/>
      <c r="I19" s="355"/>
      <c r="J19" s="355" t="s">
        <v>63</v>
      </c>
      <c r="K19" s="355"/>
      <c r="L19" s="355"/>
    </row>
    <row r="20" spans="1:12" s="112" customFormat="1" ht="150" customHeight="1" x14ac:dyDescent="0.25">
      <c r="A20" s="366" t="s">
        <v>64</v>
      </c>
      <c r="B20" s="366"/>
      <c r="C20" s="366"/>
      <c r="D20" s="366"/>
      <c r="E20" s="355"/>
      <c r="F20" s="355"/>
      <c r="G20" s="355"/>
      <c r="H20" s="355"/>
      <c r="I20" s="355"/>
      <c r="J20" s="355"/>
      <c r="K20" s="355"/>
      <c r="L20" s="355"/>
    </row>
    <row r="21" spans="1:12" s="112" customFormat="1" ht="150" customHeight="1" x14ac:dyDescent="0.25">
      <c r="A21" s="366" t="s">
        <v>877</v>
      </c>
      <c r="B21" s="366"/>
      <c r="C21" s="366"/>
      <c r="D21" s="366"/>
      <c r="E21" s="361"/>
      <c r="F21" s="384"/>
      <c r="G21" s="384"/>
      <c r="H21" s="384"/>
      <c r="I21" s="384"/>
      <c r="J21" s="384"/>
      <c r="K21" s="384"/>
      <c r="L21" s="362"/>
    </row>
    <row r="22" spans="1:12" s="112" customFormat="1" ht="150" customHeight="1" x14ac:dyDescent="0.25">
      <c r="A22" s="382" t="s">
        <v>65</v>
      </c>
      <c r="B22" s="382"/>
      <c r="C22" s="382"/>
      <c r="D22" s="382"/>
      <c r="E22" s="352"/>
      <c r="F22" s="353"/>
      <c r="G22" s="353"/>
      <c r="H22" s="353"/>
      <c r="I22" s="354"/>
      <c r="J22" s="231" t="s">
        <v>63</v>
      </c>
      <c r="K22" s="350"/>
      <c r="L22" s="351"/>
    </row>
    <row r="23" spans="1:12" s="112" customFormat="1" ht="138" customHeight="1" x14ac:dyDescent="0.25">
      <c r="A23" s="382" t="s">
        <v>66</v>
      </c>
      <c r="B23" s="382"/>
      <c r="C23" s="382"/>
      <c r="D23" s="382"/>
      <c r="E23" s="352"/>
      <c r="F23" s="353"/>
      <c r="G23" s="353"/>
      <c r="H23" s="353"/>
      <c r="I23" s="353"/>
      <c r="J23" s="353" t="s">
        <v>63</v>
      </c>
      <c r="K23" s="353"/>
      <c r="L23" s="354"/>
    </row>
    <row r="24" spans="1:12" s="112" customFormat="1" ht="201" hidden="1" customHeight="1" x14ac:dyDescent="0.25">
      <c r="A24" s="382" t="s">
        <v>67</v>
      </c>
      <c r="B24" s="382"/>
      <c r="C24" s="382"/>
      <c r="D24" s="382"/>
      <c r="E24" s="380"/>
      <c r="F24" s="380"/>
      <c r="G24" s="380"/>
      <c r="H24" s="380"/>
      <c r="I24" s="380"/>
      <c r="J24" s="380" t="s">
        <v>63</v>
      </c>
      <c r="K24" s="380"/>
      <c r="L24" s="380"/>
    </row>
    <row r="25" spans="1:12" s="112" customFormat="1" ht="150" customHeight="1" x14ac:dyDescent="0.25">
      <c r="A25" s="382" t="s">
        <v>68</v>
      </c>
      <c r="B25" s="382"/>
      <c r="C25" s="382"/>
      <c r="D25" s="382"/>
      <c r="E25" s="380"/>
      <c r="F25" s="380"/>
      <c r="G25" s="380"/>
      <c r="H25" s="380"/>
      <c r="I25" s="380"/>
      <c r="J25" s="380" t="s">
        <v>63</v>
      </c>
      <c r="K25" s="380"/>
      <c r="L25" s="380"/>
    </row>
    <row r="26" spans="1:12" s="112" customFormat="1" ht="150" customHeight="1" x14ac:dyDescent="0.25">
      <c r="A26" s="366" t="s">
        <v>69</v>
      </c>
      <c r="B26" s="366"/>
      <c r="C26" s="366"/>
      <c r="D26" s="366"/>
      <c r="E26" s="380"/>
      <c r="F26" s="380"/>
      <c r="G26" s="380"/>
      <c r="H26" s="380"/>
      <c r="I26" s="380"/>
      <c r="J26" s="380"/>
      <c r="K26" s="380"/>
      <c r="L26" s="380"/>
    </row>
    <row r="27" spans="1:12" s="112" customFormat="1" ht="193.5" customHeight="1" x14ac:dyDescent="0.25">
      <c r="A27" s="366" t="s">
        <v>875</v>
      </c>
      <c r="B27" s="366"/>
      <c r="C27" s="366"/>
      <c r="D27" s="366"/>
      <c r="E27" s="380"/>
      <c r="F27" s="380"/>
      <c r="G27" s="380"/>
      <c r="H27" s="380"/>
      <c r="I27" s="380"/>
      <c r="J27" s="380"/>
      <c r="K27" s="380"/>
      <c r="L27" s="380"/>
    </row>
    <row r="28" spans="1:12" s="112" customFormat="1" ht="150" customHeight="1" x14ac:dyDescent="0.25">
      <c r="A28" s="366" t="s">
        <v>70</v>
      </c>
      <c r="B28" s="366"/>
      <c r="C28" s="366"/>
      <c r="D28" s="366"/>
      <c r="E28" s="380"/>
      <c r="F28" s="380"/>
      <c r="G28" s="380"/>
      <c r="H28" s="380"/>
      <c r="I28" s="380"/>
      <c r="J28" s="380"/>
      <c r="K28" s="380"/>
      <c r="L28" s="380"/>
    </row>
    <row r="29" spans="1:12" s="112" customFormat="1" ht="150" customHeight="1" x14ac:dyDescent="0.25">
      <c r="A29" s="366" t="s">
        <v>71</v>
      </c>
      <c r="B29" s="366"/>
      <c r="C29" s="366"/>
      <c r="D29" s="366"/>
      <c r="E29" s="380"/>
      <c r="F29" s="380"/>
      <c r="G29" s="380"/>
      <c r="H29" s="380"/>
      <c r="I29" s="380"/>
      <c r="J29" s="380"/>
      <c r="K29" s="380"/>
      <c r="L29" s="380"/>
    </row>
    <row r="30" spans="1:12" s="112" customFormat="1" ht="138" hidden="1" customHeight="1" x14ac:dyDescent="0.25">
      <c r="A30" s="366" t="s">
        <v>72</v>
      </c>
      <c r="B30" s="366"/>
      <c r="C30" s="366"/>
      <c r="D30" s="366"/>
      <c r="E30" s="355"/>
      <c r="F30" s="355"/>
      <c r="G30" s="355"/>
      <c r="H30" s="355"/>
      <c r="I30" s="355"/>
      <c r="J30" s="355"/>
      <c r="K30" s="355"/>
      <c r="L30" s="355"/>
    </row>
    <row r="31" spans="1:12" s="112" customFormat="1" ht="150" customHeight="1" x14ac:dyDescent="0.25">
      <c r="A31" s="366" t="s">
        <v>73</v>
      </c>
      <c r="B31" s="366"/>
      <c r="C31" s="366"/>
      <c r="D31" s="366"/>
      <c r="E31" s="352"/>
      <c r="F31" s="353"/>
      <c r="G31" s="353"/>
      <c r="H31" s="353"/>
      <c r="I31" s="354"/>
      <c r="J31" s="231" t="s">
        <v>63</v>
      </c>
      <c r="K31" s="350"/>
      <c r="L31" s="351"/>
    </row>
    <row r="32" spans="1:12" ht="30" customHeight="1" x14ac:dyDescent="0.25">
      <c r="A32" s="374" t="s">
        <v>74</v>
      </c>
      <c r="B32" s="374"/>
      <c r="C32" s="374"/>
      <c r="D32" s="374"/>
      <c r="E32" s="383"/>
      <c r="F32" s="383"/>
      <c r="G32" s="383"/>
      <c r="H32" s="383"/>
      <c r="I32" s="383"/>
      <c r="J32" s="383"/>
      <c r="K32" s="383"/>
      <c r="L32" s="383"/>
    </row>
    <row r="33" spans="1:12" ht="147" customHeight="1" x14ac:dyDescent="0.25">
      <c r="A33" s="366" t="s">
        <v>879</v>
      </c>
      <c r="B33" s="366"/>
      <c r="C33" s="366"/>
      <c r="D33" s="366"/>
      <c r="E33" s="380"/>
      <c r="F33" s="380"/>
      <c r="G33" s="380"/>
      <c r="H33" s="380"/>
      <c r="I33" s="380"/>
      <c r="J33" s="380"/>
      <c r="K33" s="380"/>
      <c r="L33" s="380"/>
    </row>
    <row r="34" spans="1:12" s="112" customFormat="1" ht="154.5" customHeight="1" x14ac:dyDescent="0.25">
      <c r="A34" s="366" t="s">
        <v>75</v>
      </c>
      <c r="B34" s="366"/>
      <c r="C34" s="366"/>
      <c r="D34" s="366"/>
      <c r="E34" s="380"/>
      <c r="F34" s="380"/>
      <c r="G34" s="380"/>
      <c r="H34" s="380"/>
      <c r="I34" s="380"/>
      <c r="J34" s="380"/>
      <c r="K34" s="380"/>
      <c r="L34" s="380"/>
    </row>
    <row r="35" spans="1:12" s="112" customFormat="1" ht="222.75" customHeight="1" x14ac:dyDescent="0.25">
      <c r="A35" s="366" t="s">
        <v>76</v>
      </c>
      <c r="B35" s="366"/>
      <c r="C35" s="366"/>
      <c r="D35" s="366"/>
      <c r="E35" s="367" t="s">
        <v>77</v>
      </c>
      <c r="F35" s="368"/>
      <c r="G35" s="368"/>
      <c r="H35" s="368"/>
      <c r="I35" s="368"/>
      <c r="J35" s="231" t="s">
        <v>63</v>
      </c>
      <c r="K35" s="350"/>
      <c r="L35" s="351"/>
    </row>
    <row r="36" spans="1:12" s="112" customFormat="1" ht="69.75" hidden="1" customHeight="1" x14ac:dyDescent="0.25">
      <c r="A36" s="369" t="s">
        <v>78</v>
      </c>
      <c r="B36" s="370"/>
      <c r="C36" s="371"/>
      <c r="D36" s="164" t="s">
        <v>79</v>
      </c>
      <c r="E36" s="164" t="s">
        <v>80</v>
      </c>
      <c r="F36" s="164" t="s">
        <v>81</v>
      </c>
      <c r="G36" s="164" t="s">
        <v>82</v>
      </c>
      <c r="H36" s="164" t="s">
        <v>83</v>
      </c>
      <c r="I36" s="164" t="s">
        <v>84</v>
      </c>
      <c r="J36" s="164" t="s">
        <v>85</v>
      </c>
      <c r="K36" s="372" t="s">
        <v>86</v>
      </c>
      <c r="L36" s="373"/>
    </row>
    <row r="37" spans="1:12" s="112" customFormat="1" ht="20.100000000000001" hidden="1" customHeight="1" x14ac:dyDescent="0.25">
      <c r="A37" s="165">
        <v>1</v>
      </c>
      <c r="B37" s="361" t="s">
        <v>87</v>
      </c>
      <c r="C37" s="362"/>
      <c r="D37" s="161" t="s">
        <v>88</v>
      </c>
      <c r="E37" s="162">
        <v>2.2000000000000002</v>
      </c>
      <c r="F37" s="162">
        <v>9700</v>
      </c>
      <c r="G37" s="163">
        <v>0.2</v>
      </c>
      <c r="H37" s="163">
        <v>0.2</v>
      </c>
      <c r="I37" s="163">
        <v>1</v>
      </c>
      <c r="J37" s="162">
        <f>+E37*F37</f>
        <v>21340</v>
      </c>
      <c r="K37" s="359">
        <v>1</v>
      </c>
      <c r="L37" s="360"/>
    </row>
    <row r="38" spans="1:12" s="112" customFormat="1" ht="20.100000000000001" hidden="1" customHeight="1" x14ac:dyDescent="0.25">
      <c r="A38" s="165">
        <v>2</v>
      </c>
      <c r="B38" s="361" t="s">
        <v>89</v>
      </c>
      <c r="C38" s="362"/>
      <c r="D38" s="161" t="s">
        <v>90</v>
      </c>
      <c r="E38" s="162">
        <v>2.2000000000000002</v>
      </c>
      <c r="F38" s="162">
        <v>1144</v>
      </c>
      <c r="G38" s="163">
        <v>0.2</v>
      </c>
      <c r="H38" s="163">
        <v>0.2</v>
      </c>
      <c r="I38" s="163">
        <v>1</v>
      </c>
      <c r="J38" s="162">
        <f t="shared" ref="J38:J51" si="0">+E38*F38</f>
        <v>2516.8000000000002</v>
      </c>
      <c r="K38" s="359">
        <v>1</v>
      </c>
      <c r="L38" s="360"/>
    </row>
    <row r="39" spans="1:12" s="112" customFormat="1" ht="20.100000000000001" hidden="1" customHeight="1" x14ac:dyDescent="0.25">
      <c r="A39" s="165">
        <v>3</v>
      </c>
      <c r="B39" s="361" t="s">
        <v>91</v>
      </c>
      <c r="C39" s="362"/>
      <c r="D39" s="161" t="s">
        <v>92</v>
      </c>
      <c r="E39" s="162">
        <v>1.45</v>
      </c>
      <c r="F39" s="162">
        <v>40</v>
      </c>
      <c r="G39" s="163">
        <v>0.2</v>
      </c>
      <c r="H39" s="163">
        <v>0.2</v>
      </c>
      <c r="I39" s="163">
        <v>1</v>
      </c>
      <c r="J39" s="162">
        <f t="shared" si="0"/>
        <v>58</v>
      </c>
      <c r="K39" s="359">
        <v>1</v>
      </c>
      <c r="L39" s="360"/>
    </row>
    <row r="40" spans="1:12" s="112" customFormat="1" ht="20.100000000000001" hidden="1" customHeight="1" x14ac:dyDescent="0.25">
      <c r="A40" s="165">
        <v>4</v>
      </c>
      <c r="B40" s="361" t="s">
        <v>93</v>
      </c>
      <c r="C40" s="362"/>
      <c r="D40" s="161" t="s">
        <v>94</v>
      </c>
      <c r="E40" s="162">
        <v>1.45</v>
      </c>
      <c r="F40" s="162">
        <v>140</v>
      </c>
      <c r="G40" s="163">
        <v>0.2</v>
      </c>
      <c r="H40" s="163">
        <v>0.2</v>
      </c>
      <c r="I40" s="163">
        <v>1</v>
      </c>
      <c r="J40" s="162">
        <f t="shared" si="0"/>
        <v>203</v>
      </c>
      <c r="K40" s="359">
        <v>1</v>
      </c>
      <c r="L40" s="360"/>
    </row>
    <row r="41" spans="1:12" s="112" customFormat="1" ht="20.100000000000001" hidden="1" customHeight="1" x14ac:dyDescent="0.25">
      <c r="A41" s="165">
        <v>5</v>
      </c>
      <c r="B41" s="361" t="s">
        <v>91</v>
      </c>
      <c r="C41" s="362"/>
      <c r="D41" s="161" t="s">
        <v>95</v>
      </c>
      <c r="E41" s="162">
        <v>1.45</v>
      </c>
      <c r="F41" s="162">
        <v>150</v>
      </c>
      <c r="G41" s="163">
        <v>0.2</v>
      </c>
      <c r="H41" s="163">
        <v>0.2</v>
      </c>
      <c r="I41" s="163">
        <v>1</v>
      </c>
      <c r="J41" s="162">
        <f t="shared" si="0"/>
        <v>217.5</v>
      </c>
      <c r="K41" s="359">
        <v>1</v>
      </c>
      <c r="L41" s="360"/>
    </row>
    <row r="42" spans="1:12" s="112" customFormat="1" ht="20.100000000000001" hidden="1" customHeight="1" x14ac:dyDescent="0.25">
      <c r="A42" s="165">
        <v>6</v>
      </c>
      <c r="B42" s="361" t="s">
        <v>93</v>
      </c>
      <c r="C42" s="362"/>
      <c r="D42" s="161" t="s">
        <v>96</v>
      </c>
      <c r="E42" s="162">
        <v>1.45</v>
      </c>
      <c r="F42" s="162">
        <v>160</v>
      </c>
      <c r="G42" s="163">
        <v>0.2</v>
      </c>
      <c r="H42" s="163">
        <v>0.2</v>
      </c>
      <c r="I42" s="163">
        <v>1</v>
      </c>
      <c r="J42" s="162">
        <f t="shared" si="0"/>
        <v>232</v>
      </c>
      <c r="K42" s="359">
        <v>1</v>
      </c>
      <c r="L42" s="360"/>
    </row>
    <row r="43" spans="1:12" s="112" customFormat="1" ht="20.100000000000001" hidden="1" customHeight="1" x14ac:dyDescent="0.25">
      <c r="A43" s="165">
        <v>7</v>
      </c>
      <c r="B43" s="361" t="s">
        <v>91</v>
      </c>
      <c r="C43" s="362"/>
      <c r="D43" s="161" t="s">
        <v>97</v>
      </c>
      <c r="E43" s="162">
        <v>1.45</v>
      </c>
      <c r="F43" s="162">
        <v>170</v>
      </c>
      <c r="G43" s="163">
        <v>0.2</v>
      </c>
      <c r="H43" s="163">
        <v>0.2</v>
      </c>
      <c r="I43" s="163">
        <v>1</v>
      </c>
      <c r="J43" s="162">
        <f t="shared" si="0"/>
        <v>246.5</v>
      </c>
      <c r="K43" s="359">
        <v>1</v>
      </c>
      <c r="L43" s="360"/>
    </row>
    <row r="44" spans="1:12" s="112" customFormat="1" ht="20.100000000000001" hidden="1" customHeight="1" x14ac:dyDescent="0.25">
      <c r="A44" s="165">
        <v>8</v>
      </c>
      <c r="B44" s="361" t="s">
        <v>93</v>
      </c>
      <c r="C44" s="362"/>
      <c r="D44" s="161" t="s">
        <v>98</v>
      </c>
      <c r="E44" s="162">
        <v>1.45</v>
      </c>
      <c r="F44" s="162">
        <v>180</v>
      </c>
      <c r="G44" s="163">
        <v>0.2</v>
      </c>
      <c r="H44" s="163">
        <v>0.2</v>
      </c>
      <c r="I44" s="163">
        <v>1</v>
      </c>
      <c r="J44" s="162">
        <f t="shared" si="0"/>
        <v>261</v>
      </c>
      <c r="K44" s="359">
        <v>1</v>
      </c>
      <c r="L44" s="360"/>
    </row>
    <row r="45" spans="1:12" s="112" customFormat="1" ht="20.100000000000001" hidden="1" customHeight="1" x14ac:dyDescent="0.25">
      <c r="A45" s="165">
        <v>9</v>
      </c>
      <c r="B45" s="361" t="s">
        <v>91</v>
      </c>
      <c r="C45" s="362"/>
      <c r="D45" s="161" t="s">
        <v>99</v>
      </c>
      <c r="E45" s="162">
        <v>1.45</v>
      </c>
      <c r="F45" s="162">
        <v>190</v>
      </c>
      <c r="G45" s="163">
        <v>0.2</v>
      </c>
      <c r="H45" s="163">
        <v>0.2</v>
      </c>
      <c r="I45" s="163">
        <v>1</v>
      </c>
      <c r="J45" s="162">
        <f t="shared" si="0"/>
        <v>275.5</v>
      </c>
      <c r="K45" s="359">
        <v>1</v>
      </c>
      <c r="L45" s="360"/>
    </row>
    <row r="46" spans="1:12" s="112" customFormat="1" ht="20.100000000000001" hidden="1" customHeight="1" x14ac:dyDescent="0.25">
      <c r="A46" s="165">
        <v>10</v>
      </c>
      <c r="B46" s="361" t="s">
        <v>93</v>
      </c>
      <c r="C46" s="362"/>
      <c r="D46" s="161" t="s">
        <v>100</v>
      </c>
      <c r="E46" s="162">
        <v>1.45</v>
      </c>
      <c r="F46" s="162">
        <v>200</v>
      </c>
      <c r="G46" s="163">
        <v>0.2</v>
      </c>
      <c r="H46" s="163">
        <v>0.2</v>
      </c>
      <c r="I46" s="163">
        <v>1</v>
      </c>
      <c r="J46" s="162">
        <f t="shared" si="0"/>
        <v>290</v>
      </c>
      <c r="K46" s="359">
        <v>1</v>
      </c>
      <c r="L46" s="360"/>
    </row>
    <row r="47" spans="1:12" s="112" customFormat="1" ht="20.100000000000001" hidden="1" customHeight="1" x14ac:dyDescent="0.25">
      <c r="A47" s="165">
        <v>11</v>
      </c>
      <c r="B47" s="361" t="s">
        <v>91</v>
      </c>
      <c r="C47" s="362"/>
      <c r="D47" s="161" t="s">
        <v>101</v>
      </c>
      <c r="E47" s="162">
        <v>1.45</v>
      </c>
      <c r="F47" s="162">
        <v>210</v>
      </c>
      <c r="G47" s="163">
        <v>0.2</v>
      </c>
      <c r="H47" s="163">
        <v>0.2</v>
      </c>
      <c r="I47" s="163">
        <v>1</v>
      </c>
      <c r="J47" s="162">
        <f t="shared" si="0"/>
        <v>304.5</v>
      </c>
      <c r="K47" s="359">
        <v>1</v>
      </c>
      <c r="L47" s="360"/>
    </row>
    <row r="48" spans="1:12" s="112" customFormat="1" ht="20.100000000000001" hidden="1" customHeight="1" x14ac:dyDescent="0.25">
      <c r="A48" s="165">
        <v>12</v>
      </c>
      <c r="B48" s="361" t="s">
        <v>93</v>
      </c>
      <c r="C48" s="362"/>
      <c r="D48" s="161" t="s">
        <v>102</v>
      </c>
      <c r="E48" s="162">
        <v>1.45</v>
      </c>
      <c r="F48" s="162">
        <v>220</v>
      </c>
      <c r="G48" s="163">
        <v>0.2</v>
      </c>
      <c r="H48" s="163">
        <v>0.2</v>
      </c>
      <c r="I48" s="163">
        <v>1</v>
      </c>
      <c r="J48" s="162">
        <f t="shared" si="0"/>
        <v>319</v>
      </c>
      <c r="K48" s="359">
        <v>1</v>
      </c>
      <c r="L48" s="360"/>
    </row>
    <row r="49" spans="1:12" s="112" customFormat="1" ht="20.100000000000001" hidden="1" customHeight="1" x14ac:dyDescent="0.25">
      <c r="A49" s="165">
        <v>13</v>
      </c>
      <c r="B49" s="361" t="s">
        <v>91</v>
      </c>
      <c r="C49" s="362"/>
      <c r="D49" s="161" t="s">
        <v>103</v>
      </c>
      <c r="E49" s="162">
        <v>1.45</v>
      </c>
      <c r="F49" s="162">
        <v>230</v>
      </c>
      <c r="G49" s="163">
        <v>0.2</v>
      </c>
      <c r="H49" s="163">
        <v>0.2</v>
      </c>
      <c r="I49" s="163">
        <v>1</v>
      </c>
      <c r="J49" s="162">
        <f t="shared" si="0"/>
        <v>333.5</v>
      </c>
      <c r="K49" s="359">
        <v>1</v>
      </c>
      <c r="L49" s="360"/>
    </row>
    <row r="50" spans="1:12" s="112" customFormat="1" ht="20.100000000000001" hidden="1" customHeight="1" x14ac:dyDescent="0.25">
      <c r="A50" s="165">
        <v>14</v>
      </c>
      <c r="B50" s="361" t="s">
        <v>93</v>
      </c>
      <c r="C50" s="362"/>
      <c r="D50" s="161" t="s">
        <v>104</v>
      </c>
      <c r="E50" s="162">
        <v>1.45</v>
      </c>
      <c r="F50" s="162">
        <v>240</v>
      </c>
      <c r="G50" s="163">
        <v>0.2</v>
      </c>
      <c r="H50" s="163">
        <v>0.2</v>
      </c>
      <c r="I50" s="163">
        <v>1</v>
      </c>
      <c r="J50" s="162">
        <f t="shared" si="0"/>
        <v>348</v>
      </c>
      <c r="K50" s="359">
        <v>1</v>
      </c>
      <c r="L50" s="360"/>
    </row>
    <row r="51" spans="1:12" s="112" customFormat="1" ht="20.100000000000001" hidden="1" customHeight="1" x14ac:dyDescent="0.25">
      <c r="A51" s="165">
        <v>15</v>
      </c>
      <c r="B51" s="361" t="s">
        <v>93</v>
      </c>
      <c r="C51" s="362"/>
      <c r="D51" s="161" t="s">
        <v>105</v>
      </c>
      <c r="E51" s="162">
        <v>1.45</v>
      </c>
      <c r="F51" s="162">
        <v>250</v>
      </c>
      <c r="G51" s="163">
        <v>0.2</v>
      </c>
      <c r="H51" s="163">
        <v>0.2</v>
      </c>
      <c r="I51" s="163">
        <v>1</v>
      </c>
      <c r="J51" s="162">
        <f t="shared" si="0"/>
        <v>362.5</v>
      </c>
      <c r="K51" s="359">
        <v>1</v>
      </c>
      <c r="L51" s="360"/>
    </row>
    <row r="52" spans="1:12" s="112" customFormat="1" ht="20.100000000000001" hidden="1" customHeight="1" x14ac:dyDescent="0.25">
      <c r="A52" s="356" t="s">
        <v>106</v>
      </c>
      <c r="B52" s="356"/>
      <c r="C52" s="356"/>
      <c r="D52" s="356"/>
      <c r="E52" s="356"/>
      <c r="F52" s="356"/>
      <c r="G52" s="356"/>
      <c r="H52" s="356"/>
      <c r="I52" s="356"/>
      <c r="J52" s="166">
        <f>SUM(J37:J51)</f>
        <v>27307.8</v>
      </c>
      <c r="K52" s="357"/>
      <c r="L52" s="358"/>
    </row>
    <row r="53" spans="1:12" s="112" customFormat="1" ht="20.100000000000001" hidden="1" customHeight="1" x14ac:dyDescent="0.25">
      <c r="A53" s="363" t="s">
        <v>107</v>
      </c>
      <c r="B53" s="364"/>
      <c r="C53" s="364"/>
      <c r="D53" s="365"/>
      <c r="E53" s="162">
        <v>1.42</v>
      </c>
      <c r="F53" s="357"/>
      <c r="G53" s="358"/>
      <c r="H53" s="358"/>
      <c r="I53" s="358"/>
      <c r="J53" s="358"/>
      <c r="K53" s="358"/>
      <c r="L53" s="358"/>
    </row>
    <row r="54" spans="1:12" s="112" customFormat="1" ht="20.100000000000001" hidden="1" customHeight="1" x14ac:dyDescent="0.25">
      <c r="A54" s="363" t="s">
        <v>108</v>
      </c>
      <c r="B54" s="364"/>
      <c r="C54" s="364"/>
      <c r="D54" s="365"/>
      <c r="E54" s="162">
        <v>1.55</v>
      </c>
      <c r="F54" s="357"/>
      <c r="G54" s="358"/>
      <c r="H54" s="358"/>
      <c r="I54" s="358"/>
      <c r="J54" s="358"/>
      <c r="K54" s="358"/>
      <c r="L54" s="358"/>
    </row>
  </sheetData>
  <sheetProtection algorithmName="SHA-512" hashValue="CCIf1bjDXb1+LHrFh/Bne1vs++0lLeVXvSncitpwwbEuCi9LPJH5FFIVdlVueI62hRN3f8i19S/UzyUnXW89eQ==" saltValue="GtY/g/tsRhxxI27IFerNyA==" spinCount="100000" sheet="1" formatRows="0" selectLockedCells="1"/>
  <mergeCells count="98">
    <mergeCell ref="A7:D7"/>
    <mergeCell ref="A21:D21"/>
    <mergeCell ref="E21:L21"/>
    <mergeCell ref="A18:D18"/>
    <mergeCell ref="E18:L18"/>
    <mergeCell ref="A19:D19"/>
    <mergeCell ref="A11:E11"/>
    <mergeCell ref="A20:D20"/>
    <mergeCell ref="A12:D12"/>
    <mergeCell ref="A13:D13"/>
    <mergeCell ref="A14:D14"/>
    <mergeCell ref="A15:D15"/>
    <mergeCell ref="A17:D17"/>
    <mergeCell ref="A22:D22"/>
    <mergeCell ref="E27:L27"/>
    <mergeCell ref="A27:D27"/>
    <mergeCell ref="A28:D28"/>
    <mergeCell ref="E28:L28"/>
    <mergeCell ref="A25:D25"/>
    <mergeCell ref="A23:D23"/>
    <mergeCell ref="E23:L23"/>
    <mergeCell ref="E25:L25"/>
    <mergeCell ref="E24:L24"/>
    <mergeCell ref="A34:D34"/>
    <mergeCell ref="E34:L34"/>
    <mergeCell ref="A24:D24"/>
    <mergeCell ref="E26:L26"/>
    <mergeCell ref="A26:D26"/>
    <mergeCell ref="A29:D29"/>
    <mergeCell ref="E29:L29"/>
    <mergeCell ref="A32:L32"/>
    <mergeCell ref="A30:D30"/>
    <mergeCell ref="E30:L30"/>
    <mergeCell ref="A31:D31"/>
    <mergeCell ref="E31:I31"/>
    <mergeCell ref="K31:L31"/>
    <mergeCell ref="A33:D33"/>
    <mergeCell ref="E33:L33"/>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K36:L36"/>
    <mergeCell ref="B37:C37"/>
    <mergeCell ref="B38:C38"/>
    <mergeCell ref="B39:C39"/>
    <mergeCell ref="B40:C40"/>
    <mergeCell ref="B48:C48"/>
    <mergeCell ref="B42:C42"/>
    <mergeCell ref="B43:C43"/>
    <mergeCell ref="A35:D35"/>
    <mergeCell ref="E35:I35"/>
    <mergeCell ref="A36:C36"/>
    <mergeCell ref="B41:C41"/>
    <mergeCell ref="A53:D53"/>
    <mergeCell ref="F53:L53"/>
    <mergeCell ref="A54:D54"/>
    <mergeCell ref="F54:L54"/>
    <mergeCell ref="K44:L44"/>
    <mergeCell ref="K45:L45"/>
    <mergeCell ref="K46:L46"/>
    <mergeCell ref="K47:L47"/>
    <mergeCell ref="K48:L48"/>
    <mergeCell ref="K49:L49"/>
    <mergeCell ref="K50:L50"/>
    <mergeCell ref="K51:L51"/>
    <mergeCell ref="B49:C49"/>
    <mergeCell ref="B50:C50"/>
    <mergeCell ref="B51:C51"/>
    <mergeCell ref="B44:C44"/>
    <mergeCell ref="K35:L35"/>
    <mergeCell ref="E22:I22"/>
    <mergeCell ref="K22:L22"/>
    <mergeCell ref="E19:L19"/>
    <mergeCell ref="A52:I52"/>
    <mergeCell ref="K52:L52"/>
    <mergeCell ref="K37:L37"/>
    <mergeCell ref="K38:L38"/>
    <mergeCell ref="K39:L39"/>
    <mergeCell ref="K40:L40"/>
    <mergeCell ref="K41:L41"/>
    <mergeCell ref="K42:L42"/>
    <mergeCell ref="K43:L43"/>
    <mergeCell ref="B45:C45"/>
    <mergeCell ref="B46:C46"/>
    <mergeCell ref="B47:C47"/>
  </mergeCells>
  <phoneticPr fontId="47" type="noConversion"/>
  <dataValidations count="2">
    <dataValidation allowBlank="1" showInputMessage="1" showErrorMessage="1" prompt="npr. 1,45 EUR/m2" sqref="E37:E51 E53:E54" xr:uid="{6DA3D83D-B5B7-462E-A7C9-45A36693E03E}"/>
    <dataValidation allowBlank="1" showInputMessage="1" showErrorMessage="1" prompt="Upravičen delež po posamezni parcelni št. do sofinanciranja (%)" sqref="J37:J51" xr:uid="{7CDCDD97-7C8E-430F-BC84-DB441BDA31E2}"/>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1" manualBreakCount="1">
    <brk id="31"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B37:B51</xm:sqref>
        </x14:dataValidation>
        <x14:dataValidation type="list" allowBlank="1" showInputMessage="1" showErrorMessage="1" prompt="V kolikor prilagate dokazilo, izberite DA, sicer NE." xr:uid="{42CB83A1-34DA-4D38-A705-76B4A5372EED}">
          <x14:formula1>
            <xm:f>ŠIFRANTI!$F$2:$F$3</xm:f>
          </x14:formula1>
          <xm:sqref>K35 K19 K22:K25 K31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85" t="s">
        <v>109</v>
      </c>
      <c r="B1" s="386"/>
      <c r="C1" s="386"/>
      <c r="D1" s="386"/>
      <c r="E1" s="386"/>
      <c r="F1" s="386"/>
      <c r="G1" s="386"/>
      <c r="H1" s="386"/>
      <c r="I1" s="386"/>
      <c r="J1" s="386"/>
      <c r="K1" s="387"/>
    </row>
    <row r="2" spans="1:11" s="112" customFormat="1" ht="51.75" customHeight="1" x14ac:dyDescent="0.25">
      <c r="A2" s="388" t="s">
        <v>110</v>
      </c>
      <c r="B2" s="389"/>
      <c r="C2" s="389"/>
      <c r="D2" s="389"/>
      <c r="E2" s="389"/>
      <c r="F2" s="389"/>
      <c r="G2" s="389"/>
      <c r="H2" s="389"/>
      <c r="I2" s="389"/>
      <c r="J2" s="389"/>
      <c r="K2" s="390"/>
    </row>
    <row r="3" spans="1:11" s="112" customFormat="1" ht="15" customHeight="1" x14ac:dyDescent="0.25">
      <c r="A3" s="391" t="s">
        <v>111</v>
      </c>
      <c r="B3" s="393" t="s">
        <v>112</v>
      </c>
      <c r="C3" s="393" t="s">
        <v>113</v>
      </c>
      <c r="D3" s="393" t="s">
        <v>114</v>
      </c>
      <c r="E3" s="393" t="s">
        <v>115</v>
      </c>
      <c r="F3" s="393" t="s">
        <v>116</v>
      </c>
      <c r="G3" s="393" t="s">
        <v>117</v>
      </c>
      <c r="H3" s="393" t="s">
        <v>118</v>
      </c>
      <c r="I3" s="393" t="s">
        <v>119</v>
      </c>
      <c r="J3" s="393" t="s">
        <v>120</v>
      </c>
      <c r="K3" s="401" t="s">
        <v>121</v>
      </c>
    </row>
    <row r="4" spans="1:11" s="112" customFormat="1" ht="14.25" customHeight="1" x14ac:dyDescent="0.25">
      <c r="A4" s="392"/>
      <c r="B4" s="394"/>
      <c r="C4" s="394"/>
      <c r="D4" s="394"/>
      <c r="E4" s="394"/>
      <c r="F4" s="394"/>
      <c r="G4" s="394"/>
      <c r="H4" s="394"/>
      <c r="I4" s="394"/>
      <c r="J4" s="394"/>
      <c r="K4" s="402"/>
    </row>
    <row r="5" spans="1:11" s="112" customFormat="1" ht="33.75" customHeight="1" x14ac:dyDescent="0.25">
      <c r="A5" s="392"/>
      <c r="B5" s="394"/>
      <c r="C5" s="394"/>
      <c r="D5" s="394"/>
      <c r="E5" s="394"/>
      <c r="F5" s="394"/>
      <c r="G5" s="394"/>
      <c r="H5" s="394"/>
      <c r="I5" s="394"/>
      <c r="J5" s="394"/>
      <c r="K5" s="402"/>
    </row>
    <row r="6" spans="1:11" s="112" customFormat="1" ht="20.100000000000001" customHeight="1" x14ac:dyDescent="0.25">
      <c r="A6" s="26"/>
      <c r="B6" s="27"/>
      <c r="C6" s="27"/>
      <c r="D6" s="27"/>
      <c r="E6" s="28"/>
      <c r="F6" s="29"/>
      <c r="G6" s="29"/>
      <c r="H6" s="29"/>
      <c r="I6" s="27"/>
      <c r="J6" s="30"/>
      <c r="K6" s="31"/>
    </row>
    <row r="7" spans="1:11" s="112" customFormat="1" ht="20.100000000000001" customHeight="1" x14ac:dyDescent="0.25">
      <c r="A7" s="32"/>
      <c r="B7" s="33"/>
      <c r="C7" s="33"/>
      <c r="D7" s="33"/>
      <c r="E7" s="34"/>
      <c r="F7" s="35"/>
      <c r="G7" s="35"/>
      <c r="H7" s="35"/>
      <c r="I7" s="33"/>
      <c r="J7" s="36"/>
      <c r="K7" s="37"/>
    </row>
    <row r="8" spans="1:11" s="112" customFormat="1" ht="20.100000000000001" customHeight="1" x14ac:dyDescent="0.25">
      <c r="A8" s="32"/>
      <c r="B8" s="33"/>
      <c r="C8" s="33"/>
      <c r="D8" s="33"/>
      <c r="E8" s="34"/>
      <c r="F8" s="35"/>
      <c r="G8" s="35"/>
      <c r="H8" s="35"/>
      <c r="I8" s="33"/>
      <c r="J8" s="36"/>
      <c r="K8" s="37"/>
    </row>
    <row r="9" spans="1:11" s="112" customFormat="1" ht="20.100000000000001" customHeight="1" x14ac:dyDescent="0.25">
      <c r="A9" s="32"/>
      <c r="B9" s="33"/>
      <c r="C9" s="33"/>
      <c r="D9" s="33"/>
      <c r="E9" s="34"/>
      <c r="F9" s="35"/>
      <c r="G9" s="35"/>
      <c r="H9" s="35"/>
      <c r="I9" s="33"/>
      <c r="J9" s="36"/>
      <c r="K9" s="37"/>
    </row>
    <row r="10" spans="1:11" s="112" customFormat="1" ht="20.100000000000001" customHeight="1" x14ac:dyDescent="0.25">
      <c r="A10" s="32"/>
      <c r="B10" s="33"/>
      <c r="C10" s="33"/>
      <c r="D10" s="33"/>
      <c r="E10" s="34"/>
      <c r="F10" s="35"/>
      <c r="G10" s="35"/>
      <c r="H10" s="35"/>
      <c r="I10" s="33"/>
      <c r="J10" s="36"/>
      <c r="K10" s="37"/>
    </row>
    <row r="11" spans="1:11" s="112" customFormat="1" ht="20.100000000000001" customHeight="1" x14ac:dyDescent="0.25">
      <c r="A11" s="32"/>
      <c r="B11" s="33"/>
      <c r="C11" s="33"/>
      <c r="D11" s="33"/>
      <c r="E11" s="34"/>
      <c r="F11" s="35"/>
      <c r="G11" s="35"/>
      <c r="H11" s="35"/>
      <c r="I11" s="33"/>
      <c r="J11" s="36"/>
      <c r="K11" s="37"/>
    </row>
    <row r="12" spans="1:11" s="112" customFormat="1" ht="20.100000000000001" customHeight="1" x14ac:dyDescent="0.25">
      <c r="A12" s="32"/>
      <c r="B12" s="33"/>
      <c r="C12" s="33"/>
      <c r="D12" s="33"/>
      <c r="E12" s="34"/>
      <c r="F12" s="35"/>
      <c r="G12" s="35"/>
      <c r="H12" s="35"/>
      <c r="I12" s="33"/>
      <c r="J12" s="36"/>
      <c r="K12" s="37"/>
    </row>
    <row r="13" spans="1:11" s="112" customFormat="1" ht="20.100000000000001" customHeight="1" x14ac:dyDescent="0.25">
      <c r="A13" s="32"/>
      <c r="B13" s="33"/>
      <c r="C13" s="33"/>
      <c r="D13" s="33"/>
      <c r="E13" s="34"/>
      <c r="F13" s="35"/>
      <c r="G13" s="35"/>
      <c r="H13" s="35"/>
      <c r="I13" s="33"/>
      <c r="J13" s="36"/>
      <c r="K13" s="37"/>
    </row>
    <row r="14" spans="1:11" s="112" customFormat="1" ht="20.100000000000001" customHeight="1" x14ac:dyDescent="0.25">
      <c r="A14" s="32"/>
      <c r="B14" s="33"/>
      <c r="C14" s="33"/>
      <c r="D14" s="33"/>
      <c r="E14" s="34"/>
      <c r="F14" s="35"/>
      <c r="G14" s="35"/>
      <c r="H14" s="35"/>
      <c r="I14" s="33"/>
      <c r="J14" s="36"/>
      <c r="K14" s="37"/>
    </row>
    <row r="15" spans="1:11" s="112" customFormat="1" ht="20.100000000000001" customHeight="1" x14ac:dyDescent="0.25">
      <c r="A15" s="32"/>
      <c r="B15" s="33"/>
      <c r="C15" s="33"/>
      <c r="D15" s="33"/>
      <c r="E15" s="34"/>
      <c r="F15" s="35"/>
      <c r="G15" s="35"/>
      <c r="H15" s="35"/>
      <c r="I15" s="33"/>
      <c r="J15" s="36"/>
      <c r="K15" s="37"/>
    </row>
    <row r="16" spans="1:11" s="112" customFormat="1" ht="20.100000000000001" customHeight="1" x14ac:dyDescent="0.25">
      <c r="A16" s="32"/>
      <c r="B16" s="33"/>
      <c r="C16" s="33"/>
      <c r="D16" s="33"/>
      <c r="E16" s="34"/>
      <c r="F16" s="35"/>
      <c r="G16" s="35"/>
      <c r="H16" s="35"/>
      <c r="I16" s="33"/>
      <c r="J16" s="36"/>
      <c r="K16" s="37"/>
    </row>
    <row r="17" spans="1:11" s="112" customFormat="1" ht="20.100000000000001" customHeight="1" x14ac:dyDescent="0.25">
      <c r="A17" s="32"/>
      <c r="B17" s="33"/>
      <c r="C17" s="33"/>
      <c r="D17" s="33"/>
      <c r="E17" s="34"/>
      <c r="F17" s="35"/>
      <c r="G17" s="35"/>
      <c r="H17" s="35"/>
      <c r="I17" s="33"/>
      <c r="J17" s="36"/>
      <c r="K17" s="37"/>
    </row>
    <row r="18" spans="1:11" s="112" customFormat="1" ht="20.100000000000001" customHeight="1" x14ac:dyDescent="0.25">
      <c r="A18" s="32"/>
      <c r="B18" s="33"/>
      <c r="C18" s="33"/>
      <c r="D18" s="33"/>
      <c r="E18" s="34"/>
      <c r="F18" s="35"/>
      <c r="G18" s="35"/>
      <c r="H18" s="35"/>
      <c r="I18" s="33"/>
      <c r="J18" s="36"/>
      <c r="K18" s="37"/>
    </row>
    <row r="19" spans="1:11" s="112" customFormat="1" ht="20.100000000000001" customHeight="1" x14ac:dyDescent="0.25">
      <c r="A19" s="32"/>
      <c r="B19" s="33"/>
      <c r="C19" s="33"/>
      <c r="D19" s="33"/>
      <c r="E19" s="34"/>
      <c r="F19" s="35"/>
      <c r="G19" s="35"/>
      <c r="H19" s="35"/>
      <c r="I19" s="33"/>
      <c r="J19" s="36"/>
      <c r="K19" s="37"/>
    </row>
    <row r="20" spans="1:11" s="112" customFormat="1" ht="20.100000000000001" customHeight="1" x14ac:dyDescent="0.25">
      <c r="A20" s="32"/>
      <c r="B20" s="33"/>
      <c r="C20" s="33"/>
      <c r="D20" s="33"/>
      <c r="E20" s="34"/>
      <c r="F20" s="35"/>
      <c r="G20" s="35"/>
      <c r="H20" s="35"/>
      <c r="I20" s="33"/>
      <c r="J20" s="36"/>
      <c r="K20" s="37"/>
    </row>
    <row r="21" spans="1:11" s="112" customFormat="1" ht="20.100000000000001" customHeight="1" x14ac:dyDescent="0.25">
      <c r="A21" s="32"/>
      <c r="B21" s="33"/>
      <c r="C21" s="33"/>
      <c r="D21" s="33"/>
      <c r="E21" s="34"/>
      <c r="F21" s="35"/>
      <c r="G21" s="35"/>
      <c r="H21" s="35"/>
      <c r="I21" s="33"/>
      <c r="J21" s="36"/>
      <c r="K21" s="37"/>
    </row>
    <row r="22" spans="1:11" s="112" customFormat="1" ht="20.100000000000001" customHeight="1" x14ac:dyDescent="0.25">
      <c r="A22" s="32"/>
      <c r="B22" s="33"/>
      <c r="C22" s="33"/>
      <c r="D22" s="33"/>
      <c r="E22" s="34"/>
      <c r="F22" s="35"/>
      <c r="G22" s="35"/>
      <c r="H22" s="35"/>
      <c r="I22" s="33"/>
      <c r="J22" s="36"/>
      <c r="K22" s="37"/>
    </row>
    <row r="23" spans="1:11" s="112" customFormat="1" ht="20.100000000000001" customHeight="1" x14ac:dyDescent="0.25">
      <c r="A23" s="32"/>
      <c r="B23" s="33"/>
      <c r="C23" s="33"/>
      <c r="D23" s="33"/>
      <c r="E23" s="34"/>
      <c r="F23" s="35"/>
      <c r="G23" s="35"/>
      <c r="H23" s="35"/>
      <c r="I23" s="33"/>
      <c r="J23" s="36"/>
      <c r="K23" s="37"/>
    </row>
    <row r="24" spans="1:11" s="112" customFormat="1" ht="20.100000000000001" customHeight="1" x14ac:dyDescent="0.25">
      <c r="A24" s="32"/>
      <c r="B24" s="33"/>
      <c r="C24" s="33"/>
      <c r="D24" s="33"/>
      <c r="E24" s="34"/>
      <c r="F24" s="35"/>
      <c r="G24" s="35"/>
      <c r="H24" s="35"/>
      <c r="I24" s="33"/>
      <c r="J24" s="36"/>
      <c r="K24" s="37"/>
    </row>
    <row r="25" spans="1:11" s="112" customFormat="1" ht="20.100000000000001" customHeight="1" x14ac:dyDescent="0.25">
      <c r="A25" s="32"/>
      <c r="B25" s="33"/>
      <c r="C25" s="33"/>
      <c r="D25" s="33"/>
      <c r="E25" s="34"/>
      <c r="F25" s="35"/>
      <c r="G25" s="35"/>
      <c r="H25" s="35"/>
      <c r="I25" s="33"/>
      <c r="J25" s="36"/>
      <c r="K25" s="37"/>
    </row>
    <row r="26" spans="1:11" s="112" customFormat="1" ht="20.100000000000001" customHeight="1" x14ac:dyDescent="0.25">
      <c r="A26" s="32"/>
      <c r="B26" s="33"/>
      <c r="C26" s="33"/>
      <c r="D26" s="33"/>
      <c r="E26" s="34"/>
      <c r="F26" s="35"/>
      <c r="G26" s="35"/>
      <c r="H26" s="35"/>
      <c r="I26" s="33"/>
      <c r="J26" s="36"/>
      <c r="K26" s="37"/>
    </row>
    <row r="27" spans="1:11" s="112" customFormat="1" ht="20.100000000000001" customHeight="1" x14ac:dyDescent="0.25">
      <c r="A27" s="32"/>
      <c r="B27" s="33"/>
      <c r="C27" s="33"/>
      <c r="D27" s="33"/>
      <c r="E27" s="34"/>
      <c r="F27" s="35"/>
      <c r="G27" s="35"/>
      <c r="H27" s="35"/>
      <c r="I27" s="33"/>
      <c r="J27" s="36"/>
      <c r="K27" s="37"/>
    </row>
    <row r="28" spans="1:11" s="112" customFormat="1" ht="20.100000000000001" customHeight="1" x14ac:dyDescent="0.25">
      <c r="A28" s="32"/>
      <c r="B28" s="33"/>
      <c r="C28" s="33"/>
      <c r="D28" s="33"/>
      <c r="E28" s="34"/>
      <c r="F28" s="35"/>
      <c r="G28" s="35"/>
      <c r="H28" s="35"/>
      <c r="I28" s="33"/>
      <c r="J28" s="36"/>
      <c r="K28" s="37"/>
    </row>
    <row r="29" spans="1:11" s="112" customFormat="1" ht="20.100000000000001" customHeight="1" x14ac:dyDescent="0.25">
      <c r="A29" s="38"/>
      <c r="B29" s="39"/>
      <c r="C29" s="39"/>
      <c r="D29" s="39"/>
      <c r="E29" s="40"/>
      <c r="F29" s="41"/>
      <c r="G29" s="41"/>
      <c r="H29" s="41"/>
      <c r="I29" s="39"/>
      <c r="J29" s="42"/>
      <c r="K29" s="43"/>
    </row>
    <row r="30" spans="1:11" s="112" customFormat="1" ht="20.100000000000001" customHeight="1" x14ac:dyDescent="0.25">
      <c r="A30" s="403" t="s">
        <v>122</v>
      </c>
      <c r="B30" s="404"/>
      <c r="C30" s="404"/>
      <c r="D30" s="404"/>
      <c r="E30" s="405"/>
      <c r="F30" s="141">
        <f>SUM(F6:F29)</f>
        <v>0</v>
      </c>
      <c r="G30" s="141">
        <f>SUM(G6:G29)</f>
        <v>0</v>
      </c>
      <c r="H30" s="141">
        <f>SUM(H6:H29)</f>
        <v>0</v>
      </c>
      <c r="I30" s="142"/>
      <c r="J30" s="143"/>
      <c r="K30" s="144">
        <f>SUM(K6:K29)</f>
        <v>0</v>
      </c>
    </row>
    <row r="31" spans="1:11" s="112" customFormat="1" ht="20.100000000000001" customHeight="1" thickBot="1" x14ac:dyDescent="0.3">
      <c r="A31" s="395" t="s">
        <v>123</v>
      </c>
      <c r="B31" s="396"/>
      <c r="C31" s="396"/>
      <c r="D31" s="396"/>
      <c r="E31" s="397"/>
      <c r="F31" s="145" t="e">
        <f>K30/H30</f>
        <v>#DIV/0!</v>
      </c>
      <c r="G31" s="398"/>
      <c r="H31" s="399"/>
      <c r="I31" s="399"/>
      <c r="J31" s="399"/>
      <c r="K31" s="400"/>
    </row>
    <row r="32" spans="1:11" s="112" customFormat="1" ht="14.25" customHeight="1" x14ac:dyDescent="0.25"/>
    <row r="33" spans="8:8" ht="14.25" customHeight="1" x14ac:dyDescent="0.25">
      <c r="H33" s="146"/>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31:E31"/>
    <mergeCell ref="G31:K31"/>
    <mergeCell ref="I3:I5"/>
    <mergeCell ref="J3:J5"/>
    <mergeCell ref="K3:K5"/>
    <mergeCell ref="A30:E30"/>
    <mergeCell ref="A1:K1"/>
    <mergeCell ref="A2:K2"/>
    <mergeCell ref="A3:A5"/>
    <mergeCell ref="B3:B5"/>
    <mergeCell ref="C3:C5"/>
    <mergeCell ref="D3:D5"/>
    <mergeCell ref="E3:E5"/>
    <mergeCell ref="F3:F5"/>
    <mergeCell ref="G3:G5"/>
    <mergeCell ref="H3:H5"/>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RowHeight="15" x14ac:dyDescent="0.25"/>
  <cols>
    <col min="1" max="4" width="9.140625" style="123"/>
    <col min="5" max="5" width="30.28515625" style="123" customWidth="1"/>
    <col min="6" max="6" width="27" style="123" customWidth="1"/>
    <col min="7" max="7" width="18.7109375" style="123" customWidth="1"/>
    <col min="8" max="11" width="9.140625" style="123"/>
    <col min="12" max="12" width="36.42578125" style="123" customWidth="1"/>
    <col min="13" max="16384" width="9.140625" style="123"/>
  </cols>
  <sheetData>
    <row r="1" spans="1:28" ht="39.950000000000003" customHeight="1" x14ac:dyDescent="0.25">
      <c r="A1" s="422" t="s">
        <v>124</v>
      </c>
      <c r="B1" s="423"/>
      <c r="C1" s="423"/>
      <c r="D1" s="423"/>
      <c r="E1" s="423"/>
      <c r="F1" s="423"/>
      <c r="G1" s="423"/>
      <c r="H1" s="423"/>
      <c r="I1" s="423"/>
      <c r="J1" s="423"/>
      <c r="K1" s="423"/>
      <c r="L1" s="423"/>
    </row>
    <row r="2" spans="1:28" s="112" customFormat="1" ht="39" customHeight="1" x14ac:dyDescent="0.25">
      <c r="A2" s="430" t="s">
        <v>125</v>
      </c>
      <c r="B2" s="430"/>
      <c r="C2" s="430"/>
      <c r="D2" s="430"/>
      <c r="E2" s="431"/>
      <c r="F2" s="431"/>
      <c r="G2" s="431"/>
      <c r="H2" s="431"/>
      <c r="I2" s="431"/>
      <c r="J2" s="431"/>
      <c r="K2" s="431"/>
      <c r="L2" s="431"/>
    </row>
    <row r="3" spans="1:28" s="112" customFormat="1" ht="91.5" customHeight="1" x14ac:dyDescent="0.25">
      <c r="A3" s="372" t="s">
        <v>126</v>
      </c>
      <c r="B3" s="429"/>
      <c r="C3" s="429"/>
      <c r="D3" s="429"/>
      <c r="E3" s="373"/>
      <c r="F3" s="18" t="s">
        <v>127</v>
      </c>
      <c r="G3" s="372" t="s">
        <v>128</v>
      </c>
      <c r="H3" s="429"/>
      <c r="I3" s="429"/>
      <c r="J3" s="429"/>
      <c r="K3" s="429"/>
      <c r="L3" s="373"/>
      <c r="M3" s="19"/>
      <c r="N3" s="124"/>
      <c r="O3" s="124"/>
    </row>
    <row r="4" spans="1:28" s="112" customFormat="1" ht="50.1" customHeight="1" x14ac:dyDescent="0.25">
      <c r="A4" s="406" t="s">
        <v>129</v>
      </c>
      <c r="B4" s="407"/>
      <c r="C4" s="407"/>
      <c r="D4" s="407"/>
      <c r="E4" s="408"/>
      <c r="F4" s="424"/>
      <c r="G4" s="415"/>
      <c r="H4" s="416"/>
      <c r="I4" s="416"/>
      <c r="J4" s="416"/>
      <c r="K4" s="416"/>
      <c r="L4" s="417"/>
    </row>
    <row r="5" spans="1:28" s="112" customFormat="1" ht="50.1" customHeight="1" x14ac:dyDescent="0.25">
      <c r="A5" s="433"/>
      <c r="B5" s="434"/>
      <c r="C5" s="434"/>
      <c r="D5" s="434"/>
      <c r="E5" s="435"/>
      <c r="F5" s="432"/>
      <c r="G5" s="426"/>
      <c r="H5" s="427"/>
      <c r="I5" s="427"/>
      <c r="J5" s="427"/>
      <c r="K5" s="427"/>
      <c r="L5" s="428"/>
    </row>
    <row r="6" spans="1:28" s="112" customFormat="1" ht="50.1" customHeight="1" x14ac:dyDescent="0.25">
      <c r="A6" s="436"/>
      <c r="B6" s="437"/>
      <c r="C6" s="437"/>
      <c r="D6" s="437"/>
      <c r="E6" s="438"/>
      <c r="F6" s="425"/>
      <c r="G6" s="418"/>
      <c r="H6" s="419"/>
      <c r="I6" s="419"/>
      <c r="J6" s="419"/>
      <c r="K6" s="419"/>
      <c r="L6" s="420"/>
    </row>
    <row r="7" spans="1:28" s="112" customFormat="1" ht="150" customHeight="1" x14ac:dyDescent="0.25">
      <c r="A7" s="372" t="s">
        <v>130</v>
      </c>
      <c r="B7" s="429"/>
      <c r="C7" s="429"/>
      <c r="D7" s="429"/>
      <c r="E7" s="373"/>
      <c r="F7" s="20"/>
      <c r="G7" s="355"/>
      <c r="H7" s="355"/>
      <c r="I7" s="355"/>
      <c r="J7" s="355"/>
      <c r="K7" s="355"/>
      <c r="L7" s="355"/>
    </row>
    <row r="8" spans="1:28" s="112" customFormat="1" ht="99.95" customHeight="1" x14ac:dyDescent="0.25">
      <c r="A8" s="406" t="s">
        <v>131</v>
      </c>
      <c r="B8" s="407"/>
      <c r="C8" s="407"/>
      <c r="D8" s="407"/>
      <c r="E8" s="408"/>
      <c r="F8" s="424"/>
      <c r="G8" s="415"/>
      <c r="H8" s="416"/>
      <c r="I8" s="416"/>
      <c r="J8" s="416"/>
      <c r="K8" s="416"/>
      <c r="L8" s="417"/>
    </row>
    <row r="9" spans="1:28" s="112" customFormat="1" ht="50.1" customHeight="1" x14ac:dyDescent="0.25">
      <c r="A9" s="436"/>
      <c r="B9" s="437"/>
      <c r="C9" s="437"/>
      <c r="D9" s="437"/>
      <c r="E9" s="438"/>
      <c r="F9" s="425"/>
      <c r="G9" s="418"/>
      <c r="H9" s="419"/>
      <c r="I9" s="419"/>
      <c r="J9" s="419"/>
      <c r="K9" s="419"/>
      <c r="L9" s="420"/>
    </row>
    <row r="10" spans="1:28" s="112" customFormat="1" ht="50.1" customHeight="1" x14ac:dyDescent="0.25">
      <c r="A10" s="406" t="s">
        <v>132</v>
      </c>
      <c r="B10" s="407"/>
      <c r="C10" s="407"/>
      <c r="D10" s="407"/>
      <c r="E10" s="408"/>
      <c r="F10" s="424"/>
      <c r="G10" s="415"/>
      <c r="H10" s="416"/>
      <c r="I10" s="416"/>
      <c r="J10" s="416"/>
      <c r="K10" s="416"/>
      <c r="L10" s="417"/>
    </row>
    <row r="11" spans="1:28" s="112" customFormat="1" ht="50.1" customHeight="1" x14ac:dyDescent="0.25">
      <c r="A11" s="433"/>
      <c r="B11" s="434"/>
      <c r="C11" s="434"/>
      <c r="D11" s="434"/>
      <c r="E11" s="435"/>
      <c r="F11" s="432"/>
      <c r="G11" s="426"/>
      <c r="H11" s="427"/>
      <c r="I11" s="427"/>
      <c r="J11" s="427"/>
      <c r="K11" s="427"/>
      <c r="L11" s="428"/>
    </row>
    <row r="12" spans="1:28" s="112" customFormat="1" ht="50.1" customHeight="1" x14ac:dyDescent="0.25">
      <c r="A12" s="436"/>
      <c r="B12" s="437"/>
      <c r="C12" s="437"/>
      <c r="D12" s="437"/>
      <c r="E12" s="438"/>
      <c r="F12" s="425"/>
      <c r="G12" s="418"/>
      <c r="H12" s="419"/>
      <c r="I12" s="419"/>
      <c r="J12" s="419"/>
      <c r="K12" s="419"/>
      <c r="L12" s="420"/>
    </row>
    <row r="13" spans="1:28" s="112" customFormat="1" ht="150" customHeight="1" x14ac:dyDescent="0.25">
      <c r="A13" s="372" t="s">
        <v>133</v>
      </c>
      <c r="B13" s="429"/>
      <c r="C13" s="429"/>
      <c r="D13" s="429"/>
      <c r="E13" s="373"/>
      <c r="F13" s="20"/>
      <c r="G13" s="355"/>
      <c r="H13" s="355"/>
      <c r="I13" s="355"/>
      <c r="J13" s="355"/>
      <c r="K13" s="355"/>
      <c r="L13" s="355"/>
    </row>
    <row r="14" spans="1:28" s="112" customFormat="1" ht="150" customHeight="1" x14ac:dyDescent="0.25">
      <c r="A14" s="372" t="s">
        <v>134</v>
      </c>
      <c r="B14" s="429"/>
      <c r="C14" s="429"/>
      <c r="D14" s="429"/>
      <c r="E14" s="373"/>
      <c r="F14" s="20"/>
      <c r="G14" s="355"/>
      <c r="H14" s="355"/>
      <c r="I14" s="355"/>
      <c r="J14" s="355"/>
      <c r="K14" s="355"/>
      <c r="L14" s="355"/>
    </row>
    <row r="15" spans="1:28" s="112" customFormat="1" ht="150" customHeight="1" x14ac:dyDescent="0.25">
      <c r="A15" s="372" t="s">
        <v>135</v>
      </c>
      <c r="B15" s="429"/>
      <c r="C15" s="429"/>
      <c r="D15" s="429"/>
      <c r="E15" s="373"/>
      <c r="F15" s="20"/>
      <c r="G15" s="355"/>
      <c r="H15" s="355"/>
      <c r="I15" s="355"/>
      <c r="J15" s="355"/>
      <c r="K15" s="355"/>
      <c r="L15" s="355"/>
    </row>
    <row r="16" spans="1:28" s="112" customFormat="1" ht="150" customHeight="1" x14ac:dyDescent="0.25">
      <c r="A16" s="372" t="s">
        <v>136</v>
      </c>
      <c r="B16" s="429"/>
      <c r="C16" s="429"/>
      <c r="D16" s="429"/>
      <c r="E16" s="373"/>
      <c r="F16" s="20"/>
      <c r="G16" s="355"/>
      <c r="H16" s="355"/>
      <c r="I16" s="355"/>
      <c r="J16" s="355"/>
      <c r="K16" s="355"/>
      <c r="L16" s="355"/>
      <c r="P16" s="125"/>
      <c r="Q16" s="125"/>
      <c r="R16" s="125"/>
      <c r="S16" s="125"/>
      <c r="T16" s="125"/>
      <c r="U16" s="125"/>
      <c r="V16" s="125"/>
      <c r="W16" s="125"/>
      <c r="X16" s="125"/>
      <c r="Y16" s="125"/>
      <c r="Z16" s="125"/>
      <c r="AA16" s="125"/>
      <c r="AB16" s="125"/>
    </row>
    <row r="17" spans="1:28" s="112" customFormat="1" ht="150" customHeight="1" x14ac:dyDescent="0.25">
      <c r="A17" s="357" t="s">
        <v>137</v>
      </c>
      <c r="B17" s="358"/>
      <c r="C17" s="358"/>
      <c r="D17" s="358"/>
      <c r="E17" s="442"/>
      <c r="F17" s="20"/>
      <c r="G17" s="355"/>
      <c r="H17" s="355"/>
      <c r="I17" s="355"/>
      <c r="J17" s="355"/>
      <c r="K17" s="355"/>
      <c r="L17" s="355"/>
      <c r="P17" s="125"/>
      <c r="Q17" s="421"/>
      <c r="R17" s="421"/>
      <c r="S17" s="421"/>
      <c r="T17" s="421"/>
      <c r="U17" s="421"/>
      <c r="V17" s="421"/>
      <c r="W17" s="125"/>
      <c r="X17" s="125"/>
      <c r="Y17" s="125"/>
      <c r="Z17" s="125"/>
      <c r="AA17" s="125"/>
      <c r="AB17" s="125"/>
    </row>
    <row r="18" spans="1:28" s="112" customFormat="1" ht="31.5" customHeight="1" x14ac:dyDescent="0.25">
      <c r="A18" s="439" t="s">
        <v>138</v>
      </c>
      <c r="B18" s="440"/>
      <c r="C18" s="440"/>
      <c r="D18" s="440"/>
      <c r="E18" s="441"/>
      <c r="F18" s="21">
        <f>SUM(F4:F17)</f>
        <v>0</v>
      </c>
      <c r="G18" s="406"/>
      <c r="H18" s="407"/>
      <c r="I18" s="407"/>
      <c r="J18" s="407"/>
      <c r="K18" s="407"/>
      <c r="L18" s="408"/>
      <c r="P18" s="125"/>
      <c r="Q18" s="125"/>
      <c r="R18" s="125"/>
      <c r="S18" s="125"/>
      <c r="T18" s="125"/>
      <c r="U18" s="125"/>
      <c r="V18" s="125"/>
      <c r="W18" s="125"/>
      <c r="X18" s="125"/>
      <c r="Y18" s="125"/>
      <c r="Z18" s="125"/>
      <c r="AA18" s="125"/>
      <c r="AB18" s="125"/>
    </row>
    <row r="19" spans="1:28" s="112" customFormat="1" ht="31.5" customHeight="1" x14ac:dyDescent="0.25">
      <c r="A19" s="439" t="s">
        <v>139</v>
      </c>
      <c r="B19" s="440"/>
      <c r="C19" s="440"/>
      <c r="D19" s="440"/>
      <c r="E19" s="441"/>
      <c r="F19" s="21">
        <f>'STROŠKI PROJEKTA'!D83</f>
        <v>0</v>
      </c>
      <c r="G19" s="409"/>
      <c r="H19" s="410"/>
      <c r="I19" s="410"/>
      <c r="J19" s="410"/>
      <c r="K19" s="410"/>
      <c r="L19" s="411"/>
      <c r="P19" s="125"/>
      <c r="Q19" s="125"/>
      <c r="R19" s="125"/>
      <c r="S19" s="125"/>
      <c r="T19" s="125"/>
      <c r="U19" s="125"/>
      <c r="V19" s="125"/>
      <c r="W19" s="125"/>
      <c r="X19" s="125"/>
      <c r="Y19" s="125"/>
      <c r="Z19" s="125"/>
      <c r="AA19" s="125"/>
      <c r="AB19" s="125"/>
    </row>
    <row r="20" spans="1:28" s="112" customFormat="1" ht="38.25" customHeight="1" x14ac:dyDescent="0.25">
      <c r="A20" s="439" t="s">
        <v>140</v>
      </c>
      <c r="B20" s="440"/>
      <c r="C20" s="440"/>
      <c r="D20" s="440"/>
      <c r="E20" s="441"/>
      <c r="F20" s="22" t="e">
        <f>F18/F19</f>
        <v>#DIV/0!</v>
      </c>
      <c r="G20" s="412"/>
      <c r="H20" s="413"/>
      <c r="I20" s="413"/>
      <c r="J20" s="413"/>
      <c r="K20" s="413"/>
      <c r="L20" s="414"/>
    </row>
    <row r="21" spans="1:28" s="112" customFormat="1" x14ac:dyDescent="0.25"/>
    <row r="22" spans="1:28" s="112" customFormat="1" x14ac:dyDescent="0.25"/>
    <row r="23" spans="1:28" s="112" customFormat="1" x14ac:dyDescent="0.25"/>
    <row r="24" spans="1:28" s="112"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A10:E12"/>
    <mergeCell ref="A18:E18"/>
    <mergeCell ref="A19:E19"/>
    <mergeCell ref="A20:E20"/>
    <mergeCell ref="A13:E13"/>
    <mergeCell ref="A14:E14"/>
    <mergeCell ref="A15:E15"/>
    <mergeCell ref="A16:E16"/>
    <mergeCell ref="A17:E17"/>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G18:L20"/>
    <mergeCell ref="G15:L15"/>
    <mergeCell ref="G17:L17"/>
    <mergeCell ref="G16:L16"/>
    <mergeCell ref="G8:L9"/>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22" customWidth="1"/>
    <col min="8" max="8" width="54.85546875" customWidth="1"/>
    <col min="9" max="9" width="26.28515625" customWidth="1"/>
  </cols>
  <sheetData>
    <row r="1" spans="1:9" ht="39.950000000000003" customHeight="1" x14ac:dyDescent="0.25">
      <c r="A1" s="447" t="s">
        <v>141</v>
      </c>
      <c r="B1" s="447"/>
      <c r="C1" s="447"/>
      <c r="D1" s="447"/>
      <c r="E1" s="447"/>
      <c r="F1" s="447"/>
      <c r="G1" s="447"/>
      <c r="H1" s="447"/>
      <c r="I1" s="447"/>
    </row>
    <row r="2" spans="1:9" s="112" customFormat="1" ht="47.25" customHeight="1" x14ac:dyDescent="0.25">
      <c r="A2" s="445" t="s">
        <v>142</v>
      </c>
      <c r="B2" s="445"/>
      <c r="C2" s="445"/>
      <c r="D2" s="446"/>
      <c r="E2" s="446"/>
      <c r="F2" s="446"/>
      <c r="G2" s="446"/>
      <c r="H2" s="446"/>
      <c r="I2" s="446"/>
    </row>
    <row r="3" spans="1:9" s="112" customFormat="1" ht="117.75" customHeight="1" x14ac:dyDescent="0.25">
      <c r="A3" s="372" t="s">
        <v>143</v>
      </c>
      <c r="B3" s="448"/>
      <c r="C3" s="113" t="s">
        <v>144</v>
      </c>
      <c r="D3" s="66" t="s">
        <v>145</v>
      </c>
      <c r="E3" s="114" t="s">
        <v>146</v>
      </c>
      <c r="F3" s="114" t="s">
        <v>147</v>
      </c>
      <c r="G3" s="115" t="s">
        <v>148</v>
      </c>
      <c r="H3" s="116" t="s">
        <v>149</v>
      </c>
      <c r="I3" s="116" t="s">
        <v>150</v>
      </c>
    </row>
    <row r="4" spans="1:9" s="112" customFormat="1" ht="150" customHeight="1" x14ac:dyDescent="0.25">
      <c r="A4" s="117" t="s">
        <v>151</v>
      </c>
      <c r="B4" s="117" t="s">
        <v>152</v>
      </c>
      <c r="C4" s="23"/>
      <c r="D4" s="117" t="s">
        <v>153</v>
      </c>
      <c r="E4" s="24"/>
      <c r="F4" s="24"/>
      <c r="G4" s="118" t="e">
        <f>((F4/E4)-1)</f>
        <v>#DIV/0!</v>
      </c>
      <c r="H4" s="25"/>
      <c r="I4" s="25"/>
    </row>
    <row r="5" spans="1:9" s="112" customFormat="1" ht="150" customHeight="1" x14ac:dyDescent="0.25">
      <c r="A5" s="117" t="s">
        <v>154</v>
      </c>
      <c r="B5" s="117" t="s">
        <v>155</v>
      </c>
      <c r="C5" s="23"/>
      <c r="D5" s="117" t="s">
        <v>156</v>
      </c>
      <c r="E5" s="24"/>
      <c r="F5" s="24"/>
      <c r="G5" s="118" t="e">
        <f t="shared" ref="G5:G8" si="0">((F5/E5)-1)</f>
        <v>#DIV/0!</v>
      </c>
      <c r="H5" s="25"/>
      <c r="I5" s="25"/>
    </row>
    <row r="6" spans="1:9" s="112" customFormat="1" ht="150" customHeight="1" x14ac:dyDescent="0.25">
      <c r="A6" s="443" t="s">
        <v>157</v>
      </c>
      <c r="B6" s="117" t="s">
        <v>158</v>
      </c>
      <c r="C6" s="23"/>
      <c r="D6" s="117" t="s">
        <v>159</v>
      </c>
      <c r="E6" s="24"/>
      <c r="F6" s="24"/>
      <c r="G6" s="118" t="e">
        <f t="shared" si="0"/>
        <v>#DIV/0!</v>
      </c>
      <c r="H6" s="25"/>
      <c r="I6" s="25"/>
    </row>
    <row r="7" spans="1:9" s="112" customFormat="1" ht="150" customHeight="1" x14ac:dyDescent="0.25">
      <c r="A7" s="444"/>
      <c r="B7" s="117" t="s">
        <v>160</v>
      </c>
      <c r="C7" s="23"/>
      <c r="D7" s="117" t="s">
        <v>159</v>
      </c>
      <c r="E7" s="24"/>
      <c r="F7" s="24"/>
      <c r="G7" s="118" t="e">
        <f t="shared" si="0"/>
        <v>#DIV/0!</v>
      </c>
      <c r="H7" s="25"/>
      <c r="I7" s="25"/>
    </row>
    <row r="8" spans="1:9" s="112" customFormat="1" ht="150" customHeight="1" x14ac:dyDescent="0.25">
      <c r="A8" s="117" t="s">
        <v>161</v>
      </c>
      <c r="B8" s="117" t="s">
        <v>162</v>
      </c>
      <c r="C8" s="23"/>
      <c r="D8" s="117" t="s">
        <v>163</v>
      </c>
      <c r="E8" s="24"/>
      <c r="F8" s="24"/>
      <c r="G8" s="118" t="e">
        <f t="shared" si="0"/>
        <v>#DIV/0!</v>
      </c>
      <c r="H8" s="25"/>
      <c r="I8" s="25"/>
    </row>
    <row r="9" spans="1:9" s="112" customFormat="1" x14ac:dyDescent="0.25">
      <c r="A9" s="119"/>
      <c r="B9" s="119"/>
      <c r="C9" s="119"/>
      <c r="G9" s="120"/>
    </row>
    <row r="10" spans="1:9" x14ac:dyDescent="0.25">
      <c r="A10" s="121"/>
      <c r="B10" s="121"/>
      <c r="C10" s="121"/>
    </row>
    <row r="11" spans="1:9" x14ac:dyDescent="0.25">
      <c r="A11" s="121"/>
      <c r="B11" s="121"/>
      <c r="C11" s="121"/>
    </row>
    <row r="12" spans="1:9" x14ac:dyDescent="0.25">
      <c r="A12" s="121"/>
      <c r="B12" s="121"/>
      <c r="C12" s="121"/>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M34"/>
  <sheetViews>
    <sheetView view="pageBreakPreview" zoomScaleNormal="100" zoomScaleSheetLayoutView="100" workbookViewId="0">
      <selection activeCell="B3" sqref="B3:L3"/>
    </sheetView>
  </sheetViews>
  <sheetFormatPr defaultRowHeight="15" x14ac:dyDescent="0.25"/>
  <cols>
    <col min="1" max="1" width="35" style="112" customWidth="1"/>
    <col min="2" max="2" width="13.7109375" style="112" customWidth="1"/>
    <col min="3" max="3" width="22.5703125" style="112" customWidth="1"/>
    <col min="4" max="4" width="11.42578125" style="112" customWidth="1"/>
    <col min="5" max="5" width="33.5703125" style="112" customWidth="1"/>
    <col min="6" max="6" width="31.7109375" style="112" customWidth="1"/>
    <col min="7" max="12" width="13.7109375" style="112" customWidth="1"/>
    <col min="13" max="13" width="0.85546875" style="112" customWidth="1"/>
    <col min="14" max="16384" width="9.140625" style="112"/>
  </cols>
  <sheetData>
    <row r="1" spans="1:13" ht="39.950000000000003" customHeight="1" x14ac:dyDescent="0.25">
      <c r="A1" s="447" t="s">
        <v>164</v>
      </c>
      <c r="B1" s="459"/>
      <c r="C1" s="459"/>
      <c r="D1" s="459"/>
      <c r="E1" s="459"/>
      <c r="F1" s="459"/>
      <c r="G1" s="459"/>
      <c r="H1" s="459"/>
      <c r="I1" s="459"/>
      <c r="J1" s="459"/>
      <c r="K1" s="459"/>
      <c r="L1" s="459"/>
    </row>
    <row r="2" spans="1:13" s="127" customFormat="1" ht="20.100000000000001" hidden="1" customHeight="1" x14ac:dyDescent="0.2">
      <c r="A2" s="126" t="s">
        <v>165</v>
      </c>
      <c r="B2" s="461" t="s">
        <v>166</v>
      </c>
      <c r="C2" s="462"/>
      <c r="D2" s="462"/>
      <c r="E2" s="462"/>
      <c r="F2" s="462"/>
      <c r="G2" s="462"/>
      <c r="H2" s="462"/>
      <c r="I2" s="462"/>
      <c r="J2" s="462"/>
      <c r="K2" s="462"/>
      <c r="L2" s="462"/>
    </row>
    <row r="3" spans="1:13" ht="69" customHeight="1" x14ac:dyDescent="0.25">
      <c r="A3" s="128" t="s">
        <v>167</v>
      </c>
      <c r="B3" s="361"/>
      <c r="C3" s="384"/>
      <c r="D3" s="384"/>
      <c r="E3" s="384"/>
      <c r="F3" s="384"/>
      <c r="G3" s="384"/>
      <c r="H3" s="384"/>
      <c r="I3" s="384"/>
      <c r="J3" s="384"/>
      <c r="K3" s="384"/>
      <c r="L3" s="460"/>
    </row>
    <row r="4" spans="1:13" ht="49.5" customHeight="1" x14ac:dyDescent="0.25">
      <c r="A4" s="129" t="s">
        <v>168</v>
      </c>
      <c r="B4" s="130" t="s">
        <v>169</v>
      </c>
      <c r="C4" s="233" t="s">
        <v>170</v>
      </c>
      <c r="D4" s="131" t="s">
        <v>171</v>
      </c>
      <c r="E4" s="131" t="s">
        <v>172</v>
      </c>
      <c r="F4" s="131" t="s">
        <v>173</v>
      </c>
      <c r="G4" s="131" t="s">
        <v>174</v>
      </c>
      <c r="H4" s="131" t="s">
        <v>175</v>
      </c>
      <c r="I4" s="132">
        <f>PREDSTAVITEV!E2+1</f>
        <v>2026</v>
      </c>
      <c r="J4" s="132">
        <f>PREDSTAVITEV!E2+2</f>
        <v>2027</v>
      </c>
      <c r="K4" s="132">
        <f>PREDSTAVITEV!E2+3</f>
        <v>2028</v>
      </c>
      <c r="L4" s="133" t="str">
        <f>"Ostala leta"&amp;" "&amp;L18&amp;" "&amp;"…"&amp;" "&amp;"N"</f>
        <v>Ostala leta 2029 … N</v>
      </c>
    </row>
    <row r="5" spans="1:13" ht="20.100000000000001" customHeight="1" x14ac:dyDescent="0.25">
      <c r="A5" s="8"/>
      <c r="B5" s="167"/>
      <c r="C5" s="167"/>
      <c r="D5" s="169"/>
      <c r="E5" s="9"/>
      <c r="F5" s="10"/>
      <c r="G5" s="11"/>
      <c r="H5" s="11"/>
      <c r="I5" s="167"/>
      <c r="J5" s="167"/>
      <c r="K5" s="171"/>
      <c r="L5" s="172">
        <f>C5-I5-J5-K5</f>
        <v>0</v>
      </c>
      <c r="M5" s="134"/>
    </row>
    <row r="6" spans="1:13" ht="20.100000000000001" customHeight="1" x14ac:dyDescent="0.25">
      <c r="A6" s="8"/>
      <c r="B6" s="167"/>
      <c r="C6" s="167"/>
      <c r="D6" s="169"/>
      <c r="E6" s="9"/>
      <c r="F6" s="10"/>
      <c r="G6" s="11"/>
      <c r="H6" s="11"/>
      <c r="I6" s="167"/>
      <c r="J6" s="167"/>
      <c r="K6" s="171"/>
      <c r="L6" s="172">
        <f t="shared" ref="L6:L15" si="0">C6-I6-J6-K6</f>
        <v>0</v>
      </c>
      <c r="M6" s="134"/>
    </row>
    <row r="7" spans="1:13" ht="20.100000000000001" customHeight="1" x14ac:dyDescent="0.25">
      <c r="A7" s="8"/>
      <c r="B7" s="167"/>
      <c r="C7" s="167"/>
      <c r="D7" s="169"/>
      <c r="E7" s="9"/>
      <c r="F7" s="10"/>
      <c r="G7" s="11"/>
      <c r="H7" s="11"/>
      <c r="I7" s="167"/>
      <c r="J7" s="167"/>
      <c r="K7" s="171"/>
      <c r="L7" s="172">
        <f t="shared" si="0"/>
        <v>0</v>
      </c>
      <c r="M7" s="134"/>
    </row>
    <row r="8" spans="1:13" ht="20.100000000000001" customHeight="1" x14ac:dyDescent="0.25">
      <c r="A8" s="8"/>
      <c r="B8" s="167"/>
      <c r="C8" s="167"/>
      <c r="D8" s="169"/>
      <c r="E8" s="9"/>
      <c r="F8" s="10"/>
      <c r="G8" s="11"/>
      <c r="H8" s="11"/>
      <c r="I8" s="167"/>
      <c r="J8" s="167"/>
      <c r="K8" s="171"/>
      <c r="L8" s="172">
        <f t="shared" si="0"/>
        <v>0</v>
      </c>
      <c r="M8" s="134"/>
    </row>
    <row r="9" spans="1:13" ht="20.100000000000001" customHeight="1" x14ac:dyDescent="0.25">
      <c r="A9" s="8"/>
      <c r="B9" s="167"/>
      <c r="C9" s="167"/>
      <c r="D9" s="169"/>
      <c r="E9" s="9"/>
      <c r="F9" s="10"/>
      <c r="G9" s="11"/>
      <c r="H9" s="11"/>
      <c r="I9" s="167"/>
      <c r="J9" s="167"/>
      <c r="K9" s="171"/>
      <c r="L9" s="172">
        <f t="shared" si="0"/>
        <v>0</v>
      </c>
      <c r="M9" s="134"/>
    </row>
    <row r="10" spans="1:13" ht="20.100000000000001" customHeight="1" x14ac:dyDescent="0.25">
      <c r="A10" s="8"/>
      <c r="B10" s="167"/>
      <c r="C10" s="167"/>
      <c r="D10" s="169"/>
      <c r="E10" s="9"/>
      <c r="F10" s="10"/>
      <c r="G10" s="11"/>
      <c r="H10" s="11"/>
      <c r="I10" s="167"/>
      <c r="J10" s="167"/>
      <c r="K10" s="171"/>
      <c r="L10" s="172">
        <f t="shared" si="0"/>
        <v>0</v>
      </c>
      <c r="M10" s="134"/>
    </row>
    <row r="11" spans="1:13" ht="20.100000000000001" customHeight="1" x14ac:dyDescent="0.25">
      <c r="A11" s="8"/>
      <c r="B11" s="167"/>
      <c r="C11" s="167"/>
      <c r="D11" s="169"/>
      <c r="E11" s="9"/>
      <c r="F11" s="10"/>
      <c r="G11" s="11"/>
      <c r="H11" s="11"/>
      <c r="I11" s="167"/>
      <c r="J11" s="167"/>
      <c r="K11" s="171"/>
      <c r="L11" s="172">
        <f t="shared" si="0"/>
        <v>0</v>
      </c>
      <c r="M11" s="134"/>
    </row>
    <row r="12" spans="1:13" ht="20.100000000000001" customHeight="1" x14ac:dyDescent="0.25">
      <c r="A12" s="8"/>
      <c r="B12" s="167"/>
      <c r="C12" s="167"/>
      <c r="D12" s="169"/>
      <c r="E12" s="9"/>
      <c r="F12" s="10"/>
      <c r="G12" s="11"/>
      <c r="H12" s="11"/>
      <c r="I12" s="167"/>
      <c r="J12" s="167"/>
      <c r="K12" s="171"/>
      <c r="L12" s="172">
        <f t="shared" si="0"/>
        <v>0</v>
      </c>
      <c r="M12" s="134"/>
    </row>
    <row r="13" spans="1:13" ht="20.100000000000001" customHeight="1" x14ac:dyDescent="0.25">
      <c r="A13" s="8"/>
      <c r="B13" s="167"/>
      <c r="C13" s="167"/>
      <c r="D13" s="169"/>
      <c r="E13" s="9"/>
      <c r="F13" s="10"/>
      <c r="G13" s="11"/>
      <c r="H13" s="11"/>
      <c r="I13" s="167"/>
      <c r="J13" s="167"/>
      <c r="K13" s="171"/>
      <c r="L13" s="172">
        <f t="shared" si="0"/>
        <v>0</v>
      </c>
      <c r="M13" s="134"/>
    </row>
    <row r="14" spans="1:13" ht="20.100000000000001" customHeight="1" x14ac:dyDescent="0.25">
      <c r="A14" s="8"/>
      <c r="B14" s="167"/>
      <c r="C14" s="167"/>
      <c r="D14" s="169"/>
      <c r="E14" s="9"/>
      <c r="F14" s="10"/>
      <c r="G14" s="11"/>
      <c r="H14" s="11"/>
      <c r="I14" s="167"/>
      <c r="J14" s="167"/>
      <c r="K14" s="171"/>
      <c r="L14" s="172">
        <f t="shared" si="0"/>
        <v>0</v>
      </c>
      <c r="M14" s="134"/>
    </row>
    <row r="15" spans="1:13" ht="20.100000000000001" customHeight="1" x14ac:dyDescent="0.25">
      <c r="A15" s="8"/>
      <c r="B15" s="167"/>
      <c r="C15" s="167"/>
      <c r="D15" s="169"/>
      <c r="E15" s="9"/>
      <c r="F15" s="10"/>
      <c r="G15" s="11"/>
      <c r="H15" s="11"/>
      <c r="I15" s="167"/>
      <c r="J15" s="167"/>
      <c r="K15" s="171"/>
      <c r="L15" s="172">
        <f t="shared" si="0"/>
        <v>0</v>
      </c>
      <c r="M15" s="134"/>
    </row>
    <row r="16" spans="1:13" ht="20.100000000000001" customHeight="1" thickBot="1" x14ac:dyDescent="0.3">
      <c r="A16" s="8"/>
      <c r="B16" s="167"/>
      <c r="C16" s="167"/>
      <c r="D16" s="169"/>
      <c r="E16" s="9"/>
      <c r="F16" s="10"/>
      <c r="G16" s="11"/>
      <c r="H16" s="11"/>
      <c r="I16" s="167"/>
      <c r="J16" s="167"/>
      <c r="K16" s="171"/>
      <c r="L16" s="172">
        <f>C16-I16-J16-K16</f>
        <v>0</v>
      </c>
      <c r="M16" s="134"/>
    </row>
    <row r="17" spans="1:13" ht="20.100000000000001" customHeight="1" thickBot="1" x14ac:dyDescent="0.3">
      <c r="A17" s="135" t="s">
        <v>106</v>
      </c>
      <c r="B17" s="276">
        <f>SUM(B5:B16)</f>
        <v>0</v>
      </c>
      <c r="C17" s="276">
        <f>SUM(C5:C16)</f>
        <v>0</v>
      </c>
      <c r="D17" s="15"/>
      <c r="E17" s="16"/>
      <c r="F17" s="16"/>
      <c r="G17" s="16"/>
      <c r="H17" s="16"/>
      <c r="I17" s="276">
        <f>SUM(I5:I16)</f>
        <v>0</v>
      </c>
      <c r="J17" s="276">
        <f>SUM(J5:J16)</f>
        <v>0</v>
      </c>
      <c r="K17" s="276">
        <f>SUM(K5:K16)</f>
        <v>0</v>
      </c>
      <c r="L17" s="277">
        <f>SUM(L5:L16)</f>
        <v>0</v>
      </c>
      <c r="M17" s="134"/>
    </row>
    <row r="18" spans="1:13" x14ac:dyDescent="0.25">
      <c r="A18" s="279"/>
      <c r="B18" s="280"/>
      <c r="C18" s="280"/>
      <c r="D18" s="280"/>
      <c r="E18" s="280"/>
      <c r="F18" s="280"/>
      <c r="G18" s="280"/>
      <c r="H18" s="280"/>
      <c r="I18" s="280"/>
      <c r="J18" s="280"/>
      <c r="K18" s="280"/>
      <c r="L18" s="281">
        <f>PREDSTAVITEV!E2+4</f>
        <v>2029</v>
      </c>
    </row>
    <row r="19" spans="1:13" ht="38.25" x14ac:dyDescent="0.25">
      <c r="A19" s="457" t="s">
        <v>176</v>
      </c>
      <c r="B19" s="458"/>
      <c r="C19" s="131" t="s">
        <v>177</v>
      </c>
      <c r="D19" s="131" t="s">
        <v>171</v>
      </c>
      <c r="E19" s="131" t="s">
        <v>172</v>
      </c>
      <c r="F19" s="131" t="s">
        <v>173</v>
      </c>
      <c r="G19" s="131" t="s">
        <v>174</v>
      </c>
      <c r="H19" s="131" t="s">
        <v>175</v>
      </c>
      <c r="I19" s="132">
        <f>PREDSTAVITEV!E2+1</f>
        <v>2026</v>
      </c>
      <c r="J19" s="132">
        <f>PREDSTAVITEV!E2+2</f>
        <v>2027</v>
      </c>
      <c r="K19" s="132">
        <f>PREDSTAVITEV!E2+3</f>
        <v>2028</v>
      </c>
      <c r="L19" s="133" t="str">
        <f>"Ostala leta"&amp;" "&amp;L18&amp;" "&amp;"…"&amp;" "&amp;"N"</f>
        <v>Ostala leta 2029 … N</v>
      </c>
    </row>
    <row r="20" spans="1:13" ht="20.100000000000001" customHeight="1" x14ac:dyDescent="0.25">
      <c r="A20" s="457" t="s">
        <v>178</v>
      </c>
      <c r="B20" s="458"/>
      <c r="C20" s="167">
        <v>10</v>
      </c>
      <c r="D20" s="169"/>
      <c r="E20" s="9"/>
      <c r="F20" s="10"/>
      <c r="G20" s="27"/>
      <c r="H20" s="234"/>
      <c r="I20" s="235"/>
      <c r="J20" s="235"/>
      <c r="K20" s="236"/>
      <c r="L20" s="172">
        <f>C20-I20-J20-K20</f>
        <v>10</v>
      </c>
    </row>
    <row r="21" spans="1:13" ht="20.100000000000001" customHeight="1" x14ac:dyDescent="0.25">
      <c r="A21" s="457" t="s">
        <v>179</v>
      </c>
      <c r="B21" s="458"/>
      <c r="C21" s="167">
        <v>10</v>
      </c>
      <c r="D21" s="169"/>
      <c r="E21" s="9"/>
      <c r="F21" s="10"/>
      <c r="G21" s="237"/>
      <c r="H21" s="11"/>
      <c r="I21" s="167"/>
      <c r="J21" s="167"/>
      <c r="K21" s="171"/>
      <c r="L21" s="172">
        <f t="shared" ref="L21" si="1">C21-I21-J21-K21</f>
        <v>10</v>
      </c>
    </row>
    <row r="22" spans="1:13" ht="20.100000000000001" customHeight="1" x14ac:dyDescent="0.25">
      <c r="A22" s="463" t="s">
        <v>180</v>
      </c>
      <c r="B22" s="464"/>
      <c r="C22" s="168">
        <v>10</v>
      </c>
      <c r="D22" s="170"/>
      <c r="E22" s="12"/>
      <c r="F22" s="13"/>
      <c r="G22" s="238"/>
      <c r="H22" s="14"/>
      <c r="I22" s="168"/>
      <c r="J22" s="168"/>
      <c r="K22" s="173"/>
      <c r="L22" s="172">
        <f>C22-I22-J22-K22</f>
        <v>10</v>
      </c>
    </row>
    <row r="23" spans="1:13" ht="20.100000000000001" customHeight="1" x14ac:dyDescent="0.25">
      <c r="A23" s="457" t="s">
        <v>106</v>
      </c>
      <c r="B23" s="458"/>
      <c r="C23" s="274">
        <f>SUM(C20:C22)</f>
        <v>30</v>
      </c>
      <c r="D23" s="239"/>
      <c r="E23" s="240"/>
      <c r="F23" s="240"/>
      <c r="G23" s="240"/>
      <c r="H23" s="240"/>
      <c r="I23" s="274">
        <f>SUM(I20:I22)</f>
        <v>0</v>
      </c>
      <c r="J23" s="274">
        <f>SUM(J20:J22)</f>
        <v>0</v>
      </c>
      <c r="K23" s="274">
        <f>SUM(K20:K22)</f>
        <v>0</v>
      </c>
      <c r="L23" s="241">
        <f>SUM(L20:L22)</f>
        <v>30</v>
      </c>
    </row>
    <row r="24" spans="1:13" x14ac:dyDescent="0.25">
      <c r="A24" s="278"/>
      <c r="B24" s="136"/>
      <c r="C24" s="17"/>
      <c r="D24" s="136"/>
      <c r="E24" s="136"/>
      <c r="F24" s="136"/>
      <c r="G24" s="136"/>
      <c r="H24" s="136"/>
      <c r="I24" s="136"/>
      <c r="J24" s="136"/>
      <c r="K24" s="136"/>
      <c r="L24" s="137"/>
    </row>
    <row r="25" spans="1:13" ht="38.25" customHeight="1" x14ac:dyDescent="0.25">
      <c r="A25" s="457" t="s">
        <v>181</v>
      </c>
      <c r="B25" s="458"/>
      <c r="C25" s="130" t="s">
        <v>182</v>
      </c>
      <c r="D25" s="131" t="s">
        <v>171</v>
      </c>
      <c r="E25" s="131" t="s">
        <v>172</v>
      </c>
      <c r="F25" s="131" t="s">
        <v>173</v>
      </c>
      <c r="G25" s="131" t="s">
        <v>174</v>
      </c>
      <c r="H25" s="131" t="s">
        <v>175</v>
      </c>
      <c r="I25" s="132">
        <f>PREDSTAVITEV!E2+1</f>
        <v>2026</v>
      </c>
      <c r="J25" s="132">
        <f>PREDSTAVITEV!E2+2</f>
        <v>2027</v>
      </c>
      <c r="K25" s="132">
        <f>PREDSTAVITEV!E2+3</f>
        <v>2028</v>
      </c>
      <c r="L25" s="133" t="str">
        <f>"Ostala leta"&amp;" "&amp;L18&amp;" "&amp;"…"&amp;" "&amp;"N"</f>
        <v>Ostala leta 2029 … N</v>
      </c>
    </row>
    <row r="26" spans="1:13" ht="20.100000000000001" customHeight="1" x14ac:dyDescent="0.25">
      <c r="A26" s="457" t="s">
        <v>183</v>
      </c>
      <c r="B26" s="458"/>
      <c r="C26" s="167"/>
      <c r="D26" s="169"/>
      <c r="E26" s="9"/>
      <c r="F26" s="10"/>
      <c r="G26" s="27"/>
      <c r="H26" s="234"/>
      <c r="I26" s="235"/>
      <c r="J26" s="235"/>
      <c r="K26" s="236"/>
      <c r="L26" s="174">
        <f>C26-I26-J26-K26</f>
        <v>0</v>
      </c>
    </row>
    <row r="27" spans="1:13" ht="20.100000000000001" customHeight="1" x14ac:dyDescent="0.25">
      <c r="A27" s="457" t="s">
        <v>184</v>
      </c>
      <c r="B27" s="458"/>
      <c r="C27" s="167"/>
      <c r="D27" s="169"/>
      <c r="E27" s="9"/>
      <c r="F27" s="10"/>
      <c r="G27" s="237"/>
      <c r="H27" s="11"/>
      <c r="I27" s="167"/>
      <c r="J27" s="167"/>
      <c r="K27" s="171"/>
      <c r="L27" s="174">
        <f>C27-I27-J27-K27</f>
        <v>0</v>
      </c>
    </row>
    <row r="28" spans="1:13" ht="20.100000000000001" customHeight="1" x14ac:dyDescent="0.25">
      <c r="A28" s="457" t="s">
        <v>185</v>
      </c>
      <c r="B28" s="458"/>
      <c r="C28" s="168"/>
      <c r="D28" s="170"/>
      <c r="E28" s="12"/>
      <c r="F28" s="13"/>
      <c r="G28" s="238"/>
      <c r="H28" s="14"/>
      <c r="I28" s="168"/>
      <c r="J28" s="168"/>
      <c r="K28" s="173"/>
      <c r="L28" s="174">
        <f>C28-I28-J28-K28</f>
        <v>0</v>
      </c>
    </row>
    <row r="29" spans="1:13" ht="20.100000000000001" customHeight="1" x14ac:dyDescent="0.25">
      <c r="A29" s="457" t="s">
        <v>106</v>
      </c>
      <c r="B29" s="458"/>
      <c r="C29" s="274">
        <f>SUM(C26:C28)</f>
        <v>0</v>
      </c>
      <c r="D29" s="239"/>
      <c r="E29" s="240"/>
      <c r="F29" s="240"/>
      <c r="G29" s="240"/>
      <c r="H29" s="240"/>
      <c r="I29" s="274">
        <f>SUM(I26:I28)</f>
        <v>0</v>
      </c>
      <c r="J29" s="274">
        <f>SUM(J26:J28)</f>
        <v>0</v>
      </c>
      <c r="K29" s="274">
        <f>SUM(K26:K28)</f>
        <v>0</v>
      </c>
      <c r="L29" s="241">
        <f>SUM(L26:L28)</f>
        <v>0</v>
      </c>
    </row>
    <row r="30" spans="1:13" s="245" customFormat="1" x14ac:dyDescent="0.25">
      <c r="A30" s="282"/>
      <c r="B30" s="282"/>
      <c r="C30" s="242"/>
      <c r="D30" s="243"/>
      <c r="E30" s="243"/>
      <c r="F30" s="243"/>
      <c r="G30" s="243"/>
      <c r="H30" s="243"/>
      <c r="I30" s="243"/>
      <c r="J30" s="243"/>
      <c r="K30" s="243"/>
      <c r="L30" s="244"/>
    </row>
    <row r="31" spans="1:13" ht="49.5" customHeight="1" x14ac:dyDescent="0.25">
      <c r="A31" s="138"/>
      <c r="B31" s="139"/>
      <c r="C31" s="139"/>
      <c r="D31" s="139"/>
      <c r="E31" s="451" t="s">
        <v>186</v>
      </c>
      <c r="F31" s="452"/>
      <c r="G31" s="453"/>
      <c r="H31" s="140" t="str">
        <f>"31.12."&amp;PREDSTAVITEV!E2</f>
        <v>31.12.2025</v>
      </c>
      <c r="I31" s="131" t="str">
        <f>"31.12."&amp;PREDSTAVITEV!E2+1</f>
        <v>31.12.2026</v>
      </c>
      <c r="J31" s="131" t="str">
        <f>"31.12."&amp;PREDSTAVITEV!E2+2</f>
        <v>31.12.2027</v>
      </c>
      <c r="K31" s="131" t="str">
        <f>"31.12."&amp;PREDSTAVITEV!E2+3</f>
        <v>31.12.2028</v>
      </c>
      <c r="L31" s="133" t="str">
        <f>L4</f>
        <v>Ostala leta 2029 … N</v>
      </c>
    </row>
    <row r="32" spans="1:13" ht="20.100000000000001" customHeight="1" x14ac:dyDescent="0.25">
      <c r="A32" s="279"/>
      <c r="B32" s="280"/>
      <c r="C32" s="280"/>
      <c r="D32" s="280"/>
      <c r="E32" s="451" t="s">
        <v>187</v>
      </c>
      <c r="F32" s="452"/>
      <c r="G32" s="453"/>
      <c r="H32" s="175">
        <v>0</v>
      </c>
      <c r="I32" s="176">
        <f>C17-I17</f>
        <v>0</v>
      </c>
      <c r="J32" s="176">
        <f>I32-J17</f>
        <v>0</v>
      </c>
      <c r="K32" s="177">
        <f>J32-K17</f>
        <v>0</v>
      </c>
      <c r="L32" s="178">
        <f>K32-L17</f>
        <v>0</v>
      </c>
    </row>
    <row r="33" spans="1:12" ht="20.100000000000001" customHeight="1" x14ac:dyDescent="0.25">
      <c r="A33" s="279"/>
      <c r="B33" s="280"/>
      <c r="C33" s="280"/>
      <c r="D33" s="280"/>
      <c r="E33" s="454" t="s">
        <v>188</v>
      </c>
      <c r="F33" s="455"/>
      <c r="G33" s="456"/>
      <c r="H33" s="283">
        <v>0</v>
      </c>
      <c r="I33" s="283">
        <f>C23-I23</f>
        <v>30</v>
      </c>
      <c r="J33" s="283">
        <f>I33-J23</f>
        <v>30</v>
      </c>
      <c r="K33" s="284">
        <f>J33-K23</f>
        <v>30</v>
      </c>
      <c r="L33" s="285">
        <f>K33-L23</f>
        <v>0</v>
      </c>
    </row>
    <row r="34" spans="1:12" ht="20.100000000000001" customHeight="1" thickBot="1" x14ac:dyDescent="0.3">
      <c r="A34" s="449"/>
      <c r="B34" s="450"/>
      <c r="C34" s="286"/>
      <c r="D34" s="286"/>
      <c r="E34" s="454" t="s">
        <v>189</v>
      </c>
      <c r="F34" s="455"/>
      <c r="G34" s="456"/>
      <c r="H34" s="287">
        <v>0</v>
      </c>
      <c r="I34" s="287">
        <f>C29-I29</f>
        <v>0</v>
      </c>
      <c r="J34" s="287">
        <f>I34-J29</f>
        <v>0</v>
      </c>
      <c r="K34" s="288">
        <f>J34-K29</f>
        <v>0</v>
      </c>
      <c r="L34" s="289">
        <f>K34-L29</f>
        <v>0</v>
      </c>
    </row>
  </sheetData>
  <sheetProtection algorithmName="SHA-512" hashValue="eHksGxaIusO2hYpfwh/nPQGfNOOeGEoinQAz7vvIXOnnXQ8MxjAGSUPwa/YNnMpdnTVDAr2iT9KgSIQV7nEszg==" saltValue="/qQPP/BubQC8V9mzPM10Vg==" spinCount="100000" sheet="1" formatRows="0" selectLockedCells="1"/>
  <mergeCells count="18">
    <mergeCell ref="A28:B28"/>
    <mergeCell ref="A29:B29"/>
    <mergeCell ref="A1:L1"/>
    <mergeCell ref="B3:L3"/>
    <mergeCell ref="B2:L2"/>
    <mergeCell ref="A19:B19"/>
    <mergeCell ref="A20:B20"/>
    <mergeCell ref="A21:B21"/>
    <mergeCell ref="A22:B22"/>
    <mergeCell ref="A23:B23"/>
    <mergeCell ref="A25:B25"/>
    <mergeCell ref="A26:B26"/>
    <mergeCell ref="A27:B27"/>
    <mergeCell ref="A34:B34"/>
    <mergeCell ref="E31:G31"/>
    <mergeCell ref="E32:G32"/>
    <mergeCell ref="E33:G33"/>
    <mergeCell ref="E34:G34"/>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sqref="C4" xr:uid="{00000000-0002-0000-0200-000001000000}"/>
    <dataValidation allowBlank="1" showInputMessage="1" showErrorMessage="1" prompt="Vnesti podatek iz bilance stanja na presečni datum" sqref="H32" xr:uid="{00000000-0002-0000-0200-000004000000}"/>
    <dataValidation allowBlank="1" showInputMessage="1" showErrorMessage="1" prompt="Stanje glavnice na presečni dan pred oddajo vloge" sqref="C5:C16" xr:uid="{00000000-0002-0000-0200-000005000000}"/>
    <dataValidation allowBlank="1" showInputMessage="1" showErrorMessage="1" prompt="Odplačila glavnice obstoječih obveznosti od presečnega dne do konca leta v EUR" sqref="I5:I16" xr:uid="{00000000-0002-0000-0200-000006000000}"/>
    <dataValidation allowBlank="1" showInputMessage="1" showErrorMessage="1" prompt="Primer: Kredit NLB d.d." sqref="A5:A16" xr:uid="{00000000-0002-0000-0200-000009000000}"/>
    <dataValidation allowBlank="1" showInputMessage="1" showErrorMessage="1" prompt="Odplačila glavnice." sqref="I19:L19 I4:L4 I24:K25 L24:L28 I30:L30" xr:uid="{00000000-0002-0000-0200-000002000000}"/>
    <dataValidation allowBlank="1" showInputMessage="1" showErrorMessage="1" prompt="Stanje glavnice." sqref="I31:L32" xr:uid="{00000000-0002-0000-0200-000003000000}"/>
    <dataValidation allowBlank="1" showInputMessage="1" showErrorMessage="1" prompt="Odplačila glavnice obstoječih obveznosti v EUR" sqref="J5:L16" xr:uid="{00000000-0002-0000-0200-000007000000}"/>
    <dataValidation allowBlank="1" showInputMessage="1" showErrorMessage="1" prompt="Odplačila glavnice zaprošenega posojila pri Skladu v EUR." sqref="L20:L22" xr:uid="{00000000-0002-0000-0200-000008000000}"/>
    <dataValidation allowBlank="1" showInputMessage="1" showErrorMessage="1" prompt="Odplačila glavnice zaprošenega posojila pri SRRS v EUR" sqref="L23 J20:K22 I20:I22 L29" xr:uid="{62D1CE89-28EA-46C6-83AF-3B0163508BD8}"/>
    <dataValidation allowBlank="1" showInputMessage="1" showErrorMessage="1" prompt="Odplačila glavnice" sqref="I26:K28" xr:uid="{0B934D6E-AEA8-4513-8068-F554984234E9}"/>
  </dataValidations>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91"/>
  <sheetViews>
    <sheetView view="pageBreakPreview" zoomScaleNormal="100" zoomScaleSheetLayoutView="100" zoomScalePageLayoutView="120" workbookViewId="0">
      <pane ySplit="5" topLeftCell="A39" activePane="bottomLeft" state="frozen"/>
      <selection pane="bottomLeft" activeCell="A8" sqref="A8"/>
    </sheetView>
  </sheetViews>
  <sheetFormatPr defaultColWidth="9.140625" defaultRowHeight="12.75" x14ac:dyDescent="0.2"/>
  <cols>
    <col min="1" max="1" width="49.85546875" style="7" customWidth="1"/>
    <col min="2" max="2" width="8.7109375" style="109" customWidth="1"/>
    <col min="3" max="3" width="14.5703125" style="7" customWidth="1"/>
    <col min="4" max="4" width="17.28515625" style="7" customWidth="1"/>
    <col min="5" max="5" width="27" style="7" customWidth="1"/>
    <col min="6" max="6" width="21" style="7" customWidth="1"/>
    <col min="7" max="7" width="23" style="109" customWidth="1"/>
    <col min="8" max="12" width="17.7109375" style="7" customWidth="1"/>
    <col min="13" max="13" width="17.5703125" style="7" customWidth="1"/>
    <col min="14" max="16384" width="9.140625" style="7"/>
  </cols>
  <sheetData>
    <row r="1" spans="1:12" ht="39.950000000000003" customHeight="1" thickBot="1" x14ac:dyDescent="0.25">
      <c r="A1" s="470" t="s">
        <v>190</v>
      </c>
      <c r="B1" s="471"/>
      <c r="C1" s="471"/>
      <c r="D1" s="471"/>
      <c r="E1" s="471"/>
      <c r="F1" s="471"/>
      <c r="G1" s="471"/>
      <c r="H1" s="471"/>
      <c r="I1" s="471"/>
      <c r="J1" s="471"/>
      <c r="K1" s="471"/>
      <c r="L1" s="471"/>
    </row>
    <row r="2" spans="1:12" ht="30" hidden="1" customHeight="1" thickBot="1" x14ac:dyDescent="0.25">
      <c r="A2" s="49" t="s">
        <v>165</v>
      </c>
      <c r="B2" s="472" t="s">
        <v>166</v>
      </c>
      <c r="C2" s="472"/>
      <c r="D2" s="472"/>
      <c r="E2" s="472"/>
      <c r="F2" s="472"/>
      <c r="G2" s="472"/>
      <c r="H2" s="472"/>
      <c r="I2" s="472"/>
      <c r="J2" s="472"/>
      <c r="K2" s="472"/>
      <c r="L2" s="472"/>
    </row>
    <row r="3" spans="1:12" ht="20.100000000000001" customHeight="1" thickBot="1" x14ac:dyDescent="0.25">
      <c r="A3" s="246" t="s">
        <v>191</v>
      </c>
      <c r="B3" s="473"/>
      <c r="C3" s="473"/>
      <c r="D3" s="48"/>
      <c r="E3" s="98"/>
      <c r="F3" s="248"/>
      <c r="G3" s="248" t="s">
        <v>192</v>
      </c>
      <c r="H3" s="110">
        <f>PREDSTAVITEV!E6</f>
        <v>0</v>
      </c>
      <c r="I3" s="247"/>
      <c r="J3" s="98"/>
      <c r="K3" s="248" t="s">
        <v>193</v>
      </c>
      <c r="L3" s="110" t="str">
        <f>PREDSTAVITEV!E5</f>
        <v>DA</v>
      </c>
    </row>
    <row r="4" spans="1:12" ht="20.100000000000001" customHeight="1" x14ac:dyDescent="0.25">
      <c r="A4" s="474" t="s">
        <v>194</v>
      </c>
      <c r="B4" s="475"/>
      <c r="C4" s="475"/>
      <c r="D4" s="476"/>
      <c r="E4" s="482" t="s">
        <v>195</v>
      </c>
      <c r="F4" s="483"/>
      <c r="G4" s="484"/>
      <c r="H4" s="477" t="s">
        <v>196</v>
      </c>
      <c r="I4" s="478"/>
      <c r="J4" s="478"/>
      <c r="K4" s="478"/>
      <c r="L4" s="479"/>
    </row>
    <row r="5" spans="1:12" ht="51" x14ac:dyDescent="0.2">
      <c r="A5" s="94" t="s">
        <v>197</v>
      </c>
      <c r="B5" s="96" t="s">
        <v>198</v>
      </c>
      <c r="C5" s="96" t="s">
        <v>199</v>
      </c>
      <c r="D5" s="249" t="s">
        <v>200</v>
      </c>
      <c r="E5" s="250" t="s">
        <v>201</v>
      </c>
      <c r="F5" s="96" t="s">
        <v>202</v>
      </c>
      <c r="G5" s="249" t="s">
        <v>878</v>
      </c>
      <c r="H5" s="250" t="s">
        <v>203</v>
      </c>
      <c r="I5" s="96" t="str">
        <f>CONCATENATE("do vključno ",PREDSTAVITEV!E2)</f>
        <v>do vključno 2025</v>
      </c>
      <c r="J5" s="96">
        <f>PREDSTAVITEV!E2+1</f>
        <v>2026</v>
      </c>
      <c r="K5" s="96">
        <f>PREDSTAVITEV!E2+2</f>
        <v>2027</v>
      </c>
      <c r="L5" s="249" t="str">
        <f>"od leta "&amp;PREDSTAVITEV!E2+3&amp;" dalje"</f>
        <v>od leta 2028 dalje</v>
      </c>
    </row>
    <row r="6" spans="1:12" s="97" customFormat="1" ht="20.100000000000001" customHeight="1" x14ac:dyDescent="0.2">
      <c r="A6" s="232" t="s">
        <v>204</v>
      </c>
      <c r="B6" s="251" t="s">
        <v>205</v>
      </c>
      <c r="C6" s="251"/>
      <c r="D6" s="185">
        <f>D7+D10+D13+D16</f>
        <v>0</v>
      </c>
      <c r="E6" s="186">
        <f>E7+E10+E13+E16</f>
        <v>0</v>
      </c>
      <c r="F6" s="194">
        <f>F7+F10+F13+F16</f>
        <v>0</v>
      </c>
      <c r="G6" s="68"/>
      <c r="H6" s="183">
        <f>H7+H10+H13+H16</f>
        <v>0</v>
      </c>
      <c r="I6" s="198">
        <f>I7+I10+I13+I16</f>
        <v>0</v>
      </c>
      <c r="J6" s="198">
        <f>J7+J10+J13+J16</f>
        <v>0</v>
      </c>
      <c r="K6" s="198">
        <f>K7+K10+K13+K16</f>
        <v>0</v>
      </c>
      <c r="L6" s="182">
        <f>L7+L10+L13+L16</f>
        <v>0</v>
      </c>
    </row>
    <row r="7" spans="1:12" ht="20.100000000000001" customHeight="1" x14ac:dyDescent="0.2">
      <c r="A7" s="252" t="s">
        <v>206</v>
      </c>
      <c r="B7" s="253" t="s">
        <v>207</v>
      </c>
      <c r="C7" s="254"/>
      <c r="D7" s="187">
        <f>SUM(D8:D9)</f>
        <v>0</v>
      </c>
      <c r="E7" s="188">
        <f>SUM(E8:E9)</f>
        <v>0</v>
      </c>
      <c r="F7" s="195">
        <f>SUM(F8:F9)</f>
        <v>0</v>
      </c>
      <c r="G7" s="69"/>
      <c r="H7" s="180">
        <f>SUM(H8:H9)</f>
        <v>0</v>
      </c>
      <c r="I7" s="199">
        <f>SUM(I8:I9)</f>
        <v>0</v>
      </c>
      <c r="J7" s="199">
        <f t="shared" ref="J7:K7" si="0">SUM(J8:J9)</f>
        <v>0</v>
      </c>
      <c r="K7" s="199">
        <f t="shared" si="0"/>
        <v>0</v>
      </c>
      <c r="L7" s="179">
        <f>SUM(L8:L9)</f>
        <v>0</v>
      </c>
    </row>
    <row r="8" spans="1:12" ht="20.100000000000001" customHeight="1" x14ac:dyDescent="0.2">
      <c r="A8" s="210"/>
      <c r="B8" s="253"/>
      <c r="C8" s="51"/>
      <c r="D8" s="189"/>
      <c r="E8" s="190"/>
      <c r="F8" s="196"/>
      <c r="G8" s="111"/>
      <c r="H8" s="180">
        <f>SUM(I8:L8)</f>
        <v>0</v>
      </c>
      <c r="I8" s="196"/>
      <c r="J8" s="196"/>
      <c r="K8" s="196"/>
      <c r="L8" s="181"/>
    </row>
    <row r="9" spans="1:12" ht="20.100000000000001" customHeight="1" x14ac:dyDescent="0.2">
      <c r="A9" s="210"/>
      <c r="B9" s="253"/>
      <c r="C9" s="51"/>
      <c r="D9" s="189"/>
      <c r="E9" s="190"/>
      <c r="F9" s="196"/>
      <c r="G9" s="111"/>
      <c r="H9" s="180">
        <f>SUM(I9:L9)</f>
        <v>0</v>
      </c>
      <c r="I9" s="196"/>
      <c r="J9" s="196"/>
      <c r="K9" s="196"/>
      <c r="L9" s="181"/>
    </row>
    <row r="10" spans="1:12" ht="20.100000000000001" customHeight="1" x14ac:dyDescent="0.2">
      <c r="A10" s="255" t="s">
        <v>208</v>
      </c>
      <c r="B10" s="253" t="s">
        <v>209</v>
      </c>
      <c r="C10" s="254"/>
      <c r="D10" s="187">
        <f>SUM(D11:D12)</f>
        <v>0</v>
      </c>
      <c r="E10" s="188">
        <f>SUM(E11:E12)</f>
        <v>0</v>
      </c>
      <c r="F10" s="195">
        <f>SUM(F11:F12)</f>
        <v>0</v>
      </c>
      <c r="G10" s="70"/>
      <c r="H10" s="180">
        <f>SUM(H11:H12)</f>
        <v>0</v>
      </c>
      <c r="I10" s="199">
        <f t="shared" ref="I10:K10" si="1">SUM(I11:I12)</f>
        <v>0</v>
      </c>
      <c r="J10" s="199">
        <f t="shared" si="1"/>
        <v>0</v>
      </c>
      <c r="K10" s="199">
        <f t="shared" si="1"/>
        <v>0</v>
      </c>
      <c r="L10" s="179">
        <f>SUM(L11:L12)</f>
        <v>0</v>
      </c>
    </row>
    <row r="11" spans="1:12" ht="20.100000000000001" customHeight="1" x14ac:dyDescent="0.2">
      <c r="A11" s="210"/>
      <c r="B11" s="253"/>
      <c r="C11" s="51"/>
      <c r="D11" s="189"/>
      <c r="E11" s="190"/>
      <c r="F11" s="196"/>
      <c r="G11" s="111"/>
      <c r="H11" s="180">
        <f>SUM(I11:L11)</f>
        <v>0</v>
      </c>
      <c r="I11" s="196"/>
      <c r="J11" s="196"/>
      <c r="K11" s="196"/>
      <c r="L11" s="181"/>
    </row>
    <row r="12" spans="1:12" ht="20.100000000000001" customHeight="1" x14ac:dyDescent="0.2">
      <c r="A12" s="211"/>
      <c r="B12" s="253"/>
      <c r="C12" s="51"/>
      <c r="D12" s="189"/>
      <c r="E12" s="209"/>
      <c r="F12" s="196"/>
      <c r="G12" s="111"/>
      <c r="H12" s="180">
        <f>SUM(I12:L12)</f>
        <v>0</v>
      </c>
      <c r="I12" s="196"/>
      <c r="J12" s="196"/>
      <c r="K12" s="196"/>
      <c r="L12" s="181"/>
    </row>
    <row r="13" spans="1:12" ht="20.100000000000001" customHeight="1" x14ac:dyDescent="0.2">
      <c r="A13" s="255" t="s">
        <v>210</v>
      </c>
      <c r="B13" s="253" t="s">
        <v>211</v>
      </c>
      <c r="C13" s="254"/>
      <c r="D13" s="187">
        <f>SUM(D14:D15)</f>
        <v>0</v>
      </c>
      <c r="E13" s="188">
        <f>SUM(E14:E15)</f>
        <v>0</v>
      </c>
      <c r="F13" s="195">
        <f>SUM(F14:F15)</f>
        <v>0</v>
      </c>
      <c r="G13" s="70"/>
      <c r="H13" s="180">
        <f>SUM(H14:H15)</f>
        <v>0</v>
      </c>
      <c r="I13" s="199">
        <f t="shared" ref="I13:J13" si="2">SUM(I14:I15)</f>
        <v>0</v>
      </c>
      <c r="J13" s="199">
        <f t="shared" si="2"/>
        <v>0</v>
      </c>
      <c r="K13" s="199">
        <f>SUM(K14:K15)</f>
        <v>0</v>
      </c>
      <c r="L13" s="179">
        <f>SUM(L14:L15)</f>
        <v>0</v>
      </c>
    </row>
    <row r="14" spans="1:12" ht="20.100000000000001" customHeight="1" x14ac:dyDescent="0.2">
      <c r="A14" s="210"/>
      <c r="B14" s="253"/>
      <c r="C14" s="51"/>
      <c r="D14" s="189"/>
      <c r="E14" s="190"/>
      <c r="F14" s="196"/>
      <c r="G14" s="111"/>
      <c r="H14" s="180">
        <f>SUM(I14:L14)</f>
        <v>0</v>
      </c>
      <c r="I14" s="196"/>
      <c r="J14" s="196"/>
      <c r="K14" s="196"/>
      <c r="L14" s="181"/>
    </row>
    <row r="15" spans="1:12" ht="20.100000000000001" customHeight="1" x14ac:dyDescent="0.2">
      <c r="A15" s="211"/>
      <c r="B15" s="253"/>
      <c r="C15" s="51"/>
      <c r="D15" s="189"/>
      <c r="E15" s="209"/>
      <c r="F15" s="196"/>
      <c r="G15" s="111"/>
      <c r="H15" s="180">
        <f>SUM(I15:L15)</f>
        <v>0</v>
      </c>
      <c r="I15" s="196"/>
      <c r="J15" s="196"/>
      <c r="K15" s="196"/>
      <c r="L15" s="181"/>
    </row>
    <row r="16" spans="1:12" ht="20.100000000000001" customHeight="1" x14ac:dyDescent="0.2">
      <c r="A16" s="252" t="s">
        <v>212</v>
      </c>
      <c r="B16" s="253" t="s">
        <v>213</v>
      </c>
      <c r="C16" s="254"/>
      <c r="D16" s="187">
        <f>SUM(D17:D18)</f>
        <v>0</v>
      </c>
      <c r="E16" s="188">
        <f>SUM(E17:E18)</f>
        <v>0</v>
      </c>
      <c r="F16" s="195">
        <f>SUM(F17:F18)</f>
        <v>0</v>
      </c>
      <c r="G16" s="70"/>
      <c r="H16" s="180">
        <f>SUM(H17:H18)</f>
        <v>0</v>
      </c>
      <c r="I16" s="199">
        <f t="shared" ref="I16:K16" si="3">SUM(I17:I18)</f>
        <v>0</v>
      </c>
      <c r="J16" s="199">
        <f t="shared" si="3"/>
        <v>0</v>
      </c>
      <c r="K16" s="199">
        <f t="shared" si="3"/>
        <v>0</v>
      </c>
      <c r="L16" s="179">
        <f>SUM(L17:L18)</f>
        <v>0</v>
      </c>
    </row>
    <row r="17" spans="1:12" ht="20.100000000000001" customHeight="1" x14ac:dyDescent="0.2">
      <c r="A17" s="210"/>
      <c r="B17" s="253"/>
      <c r="C17" s="51"/>
      <c r="D17" s="189"/>
      <c r="E17" s="190"/>
      <c r="F17" s="196"/>
      <c r="G17" s="111"/>
      <c r="H17" s="180">
        <f>SUM(I17:L17)</f>
        <v>0</v>
      </c>
      <c r="I17" s="196"/>
      <c r="J17" s="196"/>
      <c r="K17" s="196"/>
      <c r="L17" s="181"/>
    </row>
    <row r="18" spans="1:12" ht="20.100000000000001" customHeight="1" x14ac:dyDescent="0.2">
      <c r="A18" s="211"/>
      <c r="B18" s="253"/>
      <c r="C18" s="51"/>
      <c r="D18" s="189"/>
      <c r="E18" s="209"/>
      <c r="F18" s="196"/>
      <c r="G18" s="111"/>
      <c r="H18" s="180">
        <f>SUM(I18:L18)</f>
        <v>0</v>
      </c>
      <c r="I18" s="196"/>
      <c r="J18" s="196"/>
      <c r="K18" s="196"/>
      <c r="L18" s="181"/>
    </row>
    <row r="19" spans="1:12" s="97" customFormat="1" ht="20.100000000000001" customHeight="1" x14ac:dyDescent="0.2">
      <c r="A19" s="232" t="s">
        <v>214</v>
      </c>
      <c r="B19" s="251" t="s">
        <v>215</v>
      </c>
      <c r="C19" s="251"/>
      <c r="D19" s="191">
        <f>D20+D29+D37+D49+D57</f>
        <v>0</v>
      </c>
      <c r="E19" s="192">
        <f>E20+E29+E37+E49+E57</f>
        <v>0</v>
      </c>
      <c r="F19" s="197">
        <f>F20+F29+F37+F49+F57</f>
        <v>0</v>
      </c>
      <c r="G19" s="71"/>
      <c r="H19" s="183">
        <f>H20+H29+H37+H49+H57</f>
        <v>0</v>
      </c>
      <c r="I19" s="198">
        <f>I20+I29+I37+I49+I57</f>
        <v>0</v>
      </c>
      <c r="J19" s="198">
        <f>J20+J29+J37+J49+J57</f>
        <v>0</v>
      </c>
      <c r="K19" s="198">
        <f>K20+K29+K37+K49+K57</f>
        <v>0</v>
      </c>
      <c r="L19" s="182">
        <f>L20+L29+L37+L49+L57</f>
        <v>0</v>
      </c>
    </row>
    <row r="20" spans="1:12" ht="20.100000000000001" customHeight="1" x14ac:dyDescent="0.2">
      <c r="A20" s="252" t="s">
        <v>216</v>
      </c>
      <c r="B20" s="256" t="s">
        <v>217</v>
      </c>
      <c r="C20" s="257"/>
      <c r="D20" s="187">
        <f>SUM(D21:D28)</f>
        <v>0</v>
      </c>
      <c r="E20" s="188">
        <f>SUM(E21:E28)</f>
        <v>0</v>
      </c>
      <c r="F20" s="195">
        <f>SUM(F21:F28)</f>
        <v>0</v>
      </c>
      <c r="G20" s="70"/>
      <c r="H20" s="180">
        <f>SUM(H21:H28)</f>
        <v>0</v>
      </c>
      <c r="I20" s="199">
        <f t="shared" ref="I20:K20" si="4">SUM(I21:I28)</f>
        <v>0</v>
      </c>
      <c r="J20" s="199">
        <f t="shared" si="4"/>
        <v>0</v>
      </c>
      <c r="K20" s="199">
        <f t="shared" si="4"/>
        <v>0</v>
      </c>
      <c r="L20" s="179">
        <f>SUM(L21:L28)</f>
        <v>0</v>
      </c>
    </row>
    <row r="21" spans="1:12" ht="20.100000000000001" customHeight="1" x14ac:dyDescent="0.2">
      <c r="A21" s="210"/>
      <c r="B21" s="256"/>
      <c r="C21" s="51"/>
      <c r="D21" s="189"/>
      <c r="E21" s="190"/>
      <c r="F21" s="196"/>
      <c r="G21" s="111"/>
      <c r="H21" s="180">
        <f>SUM(I21:L21)</f>
        <v>0</v>
      </c>
      <c r="I21" s="196"/>
      <c r="J21" s="196"/>
      <c r="K21" s="196"/>
      <c r="L21" s="181"/>
    </row>
    <row r="22" spans="1:12" ht="20.100000000000001" customHeight="1" x14ac:dyDescent="0.2">
      <c r="A22" s="210"/>
      <c r="B22" s="256"/>
      <c r="C22" s="51"/>
      <c r="D22" s="189"/>
      <c r="E22" s="190"/>
      <c r="F22" s="196"/>
      <c r="G22" s="111"/>
      <c r="H22" s="180">
        <f t="shared" ref="H22:H27" si="5">SUM(I22:L22)</f>
        <v>0</v>
      </c>
      <c r="I22" s="196"/>
      <c r="J22" s="196"/>
      <c r="K22" s="196"/>
      <c r="L22" s="181"/>
    </row>
    <row r="23" spans="1:12" ht="20.100000000000001" customHeight="1" x14ac:dyDescent="0.2">
      <c r="A23" s="210"/>
      <c r="B23" s="256"/>
      <c r="C23" s="51"/>
      <c r="D23" s="189"/>
      <c r="E23" s="190"/>
      <c r="F23" s="196"/>
      <c r="G23" s="111"/>
      <c r="H23" s="180">
        <f t="shared" si="5"/>
        <v>0</v>
      </c>
      <c r="I23" s="196"/>
      <c r="J23" s="196"/>
      <c r="K23" s="196"/>
      <c r="L23" s="181"/>
    </row>
    <row r="24" spans="1:12" ht="20.100000000000001" customHeight="1" x14ac:dyDescent="0.2">
      <c r="A24" s="210"/>
      <c r="B24" s="256"/>
      <c r="C24" s="51"/>
      <c r="D24" s="189"/>
      <c r="E24" s="190"/>
      <c r="F24" s="196"/>
      <c r="G24" s="111"/>
      <c r="H24" s="180">
        <f t="shared" si="5"/>
        <v>0</v>
      </c>
      <c r="I24" s="196"/>
      <c r="J24" s="196"/>
      <c r="K24" s="196"/>
      <c r="L24" s="181"/>
    </row>
    <row r="25" spans="1:12" ht="20.100000000000001" customHeight="1" x14ac:dyDescent="0.2">
      <c r="A25" s="210"/>
      <c r="B25" s="256"/>
      <c r="C25" s="51"/>
      <c r="D25" s="189"/>
      <c r="E25" s="190"/>
      <c r="F25" s="196"/>
      <c r="G25" s="111"/>
      <c r="H25" s="180">
        <f t="shared" si="5"/>
        <v>0</v>
      </c>
      <c r="I25" s="196"/>
      <c r="J25" s="196"/>
      <c r="K25" s="196"/>
      <c r="L25" s="181"/>
    </row>
    <row r="26" spans="1:12" ht="20.100000000000001" customHeight="1" x14ac:dyDescent="0.2">
      <c r="A26" s="210"/>
      <c r="B26" s="256"/>
      <c r="C26" s="51"/>
      <c r="D26" s="189"/>
      <c r="E26" s="190"/>
      <c r="F26" s="196"/>
      <c r="G26" s="111"/>
      <c r="H26" s="180">
        <f t="shared" si="5"/>
        <v>0</v>
      </c>
      <c r="I26" s="196"/>
      <c r="J26" s="196"/>
      <c r="K26" s="196"/>
      <c r="L26" s="181"/>
    </row>
    <row r="27" spans="1:12" ht="20.100000000000001" customHeight="1" x14ac:dyDescent="0.2">
      <c r="A27" s="210"/>
      <c r="B27" s="256"/>
      <c r="C27" s="51"/>
      <c r="D27" s="189"/>
      <c r="E27" s="190"/>
      <c r="F27" s="196"/>
      <c r="G27" s="111"/>
      <c r="H27" s="180">
        <f t="shared" si="5"/>
        <v>0</v>
      </c>
      <c r="I27" s="196"/>
      <c r="J27" s="196"/>
      <c r="K27" s="196"/>
      <c r="L27" s="181"/>
    </row>
    <row r="28" spans="1:12" ht="20.100000000000001" customHeight="1" x14ac:dyDescent="0.2">
      <c r="A28" s="210"/>
      <c r="B28" s="256"/>
      <c r="C28" s="51"/>
      <c r="D28" s="189"/>
      <c r="E28" s="190"/>
      <c r="F28" s="196"/>
      <c r="G28" s="111"/>
      <c r="H28" s="180">
        <f>SUM(I28:L28)</f>
        <v>0</v>
      </c>
      <c r="I28" s="196"/>
      <c r="J28" s="196"/>
      <c r="K28" s="196"/>
      <c r="L28" s="181"/>
    </row>
    <row r="29" spans="1:12" ht="20.100000000000001" customHeight="1" x14ac:dyDescent="0.2">
      <c r="A29" s="255" t="s">
        <v>218</v>
      </c>
      <c r="B29" s="256" t="s">
        <v>219</v>
      </c>
      <c r="C29" s="257"/>
      <c r="D29" s="187">
        <f>SUM(D30:D36)</f>
        <v>0</v>
      </c>
      <c r="E29" s="188">
        <f>SUM(E30:E36)</f>
        <v>0</v>
      </c>
      <c r="F29" s="195">
        <f>SUM(F30:F36)</f>
        <v>0</v>
      </c>
      <c r="G29" s="70"/>
      <c r="H29" s="180">
        <f>SUM(H30:H36)</f>
        <v>0</v>
      </c>
      <c r="I29" s="199">
        <f t="shared" ref="I29:K29" si="6">SUM(I30:I36)</f>
        <v>0</v>
      </c>
      <c r="J29" s="199">
        <f t="shared" si="6"/>
        <v>0</v>
      </c>
      <c r="K29" s="199">
        <f t="shared" si="6"/>
        <v>0</v>
      </c>
      <c r="L29" s="179">
        <f>SUM(L30:L36)</f>
        <v>0</v>
      </c>
    </row>
    <row r="30" spans="1:12" ht="20.100000000000001" customHeight="1" x14ac:dyDescent="0.2">
      <c r="A30" s="210"/>
      <c r="B30" s="253"/>
      <c r="C30" s="51"/>
      <c r="D30" s="189"/>
      <c r="E30" s="190"/>
      <c r="F30" s="196"/>
      <c r="G30" s="111"/>
      <c r="H30" s="180">
        <f>SUM(I30:L30)</f>
        <v>0</v>
      </c>
      <c r="I30" s="196"/>
      <c r="J30" s="196"/>
      <c r="K30" s="196"/>
      <c r="L30" s="181"/>
    </row>
    <row r="31" spans="1:12" ht="20.100000000000001" customHeight="1" x14ac:dyDescent="0.2">
      <c r="A31" s="210"/>
      <c r="B31" s="253"/>
      <c r="C31" s="51"/>
      <c r="D31" s="189"/>
      <c r="E31" s="190"/>
      <c r="F31" s="196"/>
      <c r="G31" s="111"/>
      <c r="H31" s="180">
        <f t="shared" ref="H31:H35" si="7">SUM(I31:L31)</f>
        <v>0</v>
      </c>
      <c r="I31" s="196"/>
      <c r="J31" s="196"/>
      <c r="K31" s="196"/>
      <c r="L31" s="181"/>
    </row>
    <row r="32" spans="1:12" ht="20.100000000000001" customHeight="1" x14ac:dyDescent="0.2">
      <c r="A32" s="210"/>
      <c r="B32" s="253"/>
      <c r="C32" s="51"/>
      <c r="D32" s="189"/>
      <c r="E32" s="190"/>
      <c r="F32" s="196"/>
      <c r="G32" s="111"/>
      <c r="H32" s="180">
        <f t="shared" si="7"/>
        <v>0</v>
      </c>
      <c r="I32" s="196"/>
      <c r="J32" s="196"/>
      <c r="K32" s="196"/>
      <c r="L32" s="181"/>
    </row>
    <row r="33" spans="1:12" ht="20.100000000000001" customHeight="1" x14ac:dyDescent="0.2">
      <c r="A33" s="210"/>
      <c r="B33" s="253"/>
      <c r="C33" s="51"/>
      <c r="D33" s="189"/>
      <c r="E33" s="190"/>
      <c r="F33" s="196"/>
      <c r="G33" s="111"/>
      <c r="H33" s="180">
        <f t="shared" si="7"/>
        <v>0</v>
      </c>
      <c r="I33" s="196"/>
      <c r="J33" s="196"/>
      <c r="K33" s="196"/>
      <c r="L33" s="181"/>
    </row>
    <row r="34" spans="1:12" ht="20.100000000000001" customHeight="1" x14ac:dyDescent="0.2">
      <c r="A34" s="210"/>
      <c r="B34" s="253"/>
      <c r="C34" s="51"/>
      <c r="D34" s="189"/>
      <c r="E34" s="190"/>
      <c r="F34" s="196"/>
      <c r="G34" s="111"/>
      <c r="H34" s="180">
        <f t="shared" si="7"/>
        <v>0</v>
      </c>
      <c r="I34" s="196"/>
      <c r="J34" s="196"/>
      <c r="K34" s="196"/>
      <c r="L34" s="181"/>
    </row>
    <row r="35" spans="1:12" ht="20.100000000000001" customHeight="1" x14ac:dyDescent="0.2">
      <c r="A35" s="210"/>
      <c r="B35" s="253"/>
      <c r="C35" s="51"/>
      <c r="D35" s="189"/>
      <c r="E35" s="190"/>
      <c r="F35" s="196"/>
      <c r="G35" s="111"/>
      <c r="H35" s="180">
        <f t="shared" si="7"/>
        <v>0</v>
      </c>
      <c r="I35" s="196"/>
      <c r="J35" s="196"/>
      <c r="K35" s="196"/>
      <c r="L35" s="181"/>
    </row>
    <row r="36" spans="1:12" ht="20.100000000000001" customHeight="1" x14ac:dyDescent="0.2">
      <c r="A36" s="210"/>
      <c r="B36" s="253"/>
      <c r="C36" s="51"/>
      <c r="D36" s="189"/>
      <c r="E36" s="190"/>
      <c r="F36" s="196"/>
      <c r="G36" s="111"/>
      <c r="H36" s="180">
        <f>SUM(I36:L36)</f>
        <v>0</v>
      </c>
      <c r="I36" s="196"/>
      <c r="J36" s="196"/>
      <c r="K36" s="196"/>
      <c r="L36" s="181"/>
    </row>
    <row r="37" spans="1:12" ht="20.100000000000001" customHeight="1" x14ac:dyDescent="0.2">
      <c r="A37" s="255" t="s">
        <v>220</v>
      </c>
      <c r="B37" s="256" t="s">
        <v>221</v>
      </c>
      <c r="C37" s="257"/>
      <c r="D37" s="187">
        <f>SUM(D38:D48)</f>
        <v>0</v>
      </c>
      <c r="E37" s="188">
        <f>SUM(E38:E48)</f>
        <v>0</v>
      </c>
      <c r="F37" s="195">
        <f>SUM(F38:F48)</f>
        <v>0</v>
      </c>
      <c r="G37" s="70"/>
      <c r="H37" s="180">
        <f>SUM(H38:H48)</f>
        <v>0</v>
      </c>
      <c r="I37" s="199">
        <f>SUM(I38:I48)</f>
        <v>0</v>
      </c>
      <c r="J37" s="199">
        <f t="shared" ref="J37:K37" si="8">SUM(J38:J48)</f>
        <v>0</v>
      </c>
      <c r="K37" s="199">
        <f t="shared" si="8"/>
        <v>0</v>
      </c>
      <c r="L37" s="179">
        <f>SUM(L38:L48)</f>
        <v>0</v>
      </c>
    </row>
    <row r="38" spans="1:12" ht="20.100000000000001" customHeight="1" x14ac:dyDescent="0.2">
      <c r="A38" s="210"/>
      <c r="B38" s="253"/>
      <c r="C38" s="51"/>
      <c r="D38" s="189"/>
      <c r="E38" s="190"/>
      <c r="F38" s="196"/>
      <c r="G38" s="111"/>
      <c r="H38" s="180">
        <f>SUM(I38:L38)</f>
        <v>0</v>
      </c>
      <c r="I38" s="196"/>
      <c r="J38" s="196"/>
      <c r="K38" s="196"/>
      <c r="L38" s="181"/>
    </row>
    <row r="39" spans="1:12" ht="20.100000000000001" customHeight="1" x14ac:dyDescent="0.2">
      <c r="A39" s="210"/>
      <c r="B39" s="253"/>
      <c r="C39" s="51"/>
      <c r="D39" s="189"/>
      <c r="E39" s="190">
        <v>0</v>
      </c>
      <c r="F39" s="196">
        <v>0</v>
      </c>
      <c r="G39" s="111"/>
      <c r="H39" s="180">
        <f t="shared" ref="H39:H47" si="9">SUM(I39:L39)</f>
        <v>0</v>
      </c>
      <c r="I39" s="196"/>
      <c r="J39" s="196"/>
      <c r="K39" s="196"/>
      <c r="L39" s="181"/>
    </row>
    <row r="40" spans="1:12" ht="20.100000000000001" customHeight="1" x14ac:dyDescent="0.2">
      <c r="A40" s="210"/>
      <c r="B40" s="253"/>
      <c r="C40" s="51"/>
      <c r="D40" s="189"/>
      <c r="E40" s="190"/>
      <c r="F40" s="196"/>
      <c r="G40" s="111"/>
      <c r="H40" s="180">
        <f t="shared" si="9"/>
        <v>0</v>
      </c>
      <c r="I40" s="196"/>
      <c r="J40" s="196"/>
      <c r="K40" s="196"/>
      <c r="L40" s="181"/>
    </row>
    <row r="41" spans="1:12" ht="20.100000000000001" customHeight="1" x14ac:dyDescent="0.2">
      <c r="A41" s="210"/>
      <c r="B41" s="253"/>
      <c r="C41" s="51"/>
      <c r="D41" s="189"/>
      <c r="E41" s="190"/>
      <c r="F41" s="196"/>
      <c r="G41" s="111"/>
      <c r="H41" s="180">
        <f t="shared" si="9"/>
        <v>0</v>
      </c>
      <c r="I41" s="196"/>
      <c r="J41" s="196"/>
      <c r="K41" s="196"/>
      <c r="L41" s="181"/>
    </row>
    <row r="42" spans="1:12" ht="20.100000000000001" customHeight="1" x14ac:dyDescent="0.2">
      <c r="A42" s="210"/>
      <c r="B42" s="253"/>
      <c r="C42" s="51"/>
      <c r="D42" s="189"/>
      <c r="E42" s="190"/>
      <c r="F42" s="196"/>
      <c r="G42" s="111"/>
      <c r="H42" s="180">
        <f t="shared" si="9"/>
        <v>0</v>
      </c>
      <c r="I42" s="196"/>
      <c r="J42" s="196"/>
      <c r="K42" s="196"/>
      <c r="L42" s="181"/>
    </row>
    <row r="43" spans="1:12" ht="20.100000000000001" customHeight="1" x14ac:dyDescent="0.2">
      <c r="A43" s="210"/>
      <c r="B43" s="253"/>
      <c r="C43" s="51"/>
      <c r="D43" s="189"/>
      <c r="E43" s="190"/>
      <c r="F43" s="196"/>
      <c r="G43" s="111"/>
      <c r="H43" s="180">
        <f t="shared" si="9"/>
        <v>0</v>
      </c>
      <c r="I43" s="196"/>
      <c r="J43" s="196"/>
      <c r="K43" s="196"/>
      <c r="L43" s="181"/>
    </row>
    <row r="44" spans="1:12" ht="20.100000000000001" customHeight="1" x14ac:dyDescent="0.2">
      <c r="A44" s="210"/>
      <c r="B44" s="253"/>
      <c r="C44" s="51"/>
      <c r="D44" s="189"/>
      <c r="E44" s="190"/>
      <c r="F44" s="196"/>
      <c r="G44" s="111"/>
      <c r="H44" s="180">
        <f t="shared" si="9"/>
        <v>0</v>
      </c>
      <c r="I44" s="196"/>
      <c r="J44" s="196"/>
      <c r="K44" s="196"/>
      <c r="L44" s="181"/>
    </row>
    <row r="45" spans="1:12" ht="20.100000000000001" customHeight="1" x14ac:dyDescent="0.2">
      <c r="A45" s="210"/>
      <c r="B45" s="253"/>
      <c r="C45" s="51"/>
      <c r="D45" s="189"/>
      <c r="E45" s="190"/>
      <c r="F45" s="196"/>
      <c r="G45" s="111"/>
      <c r="H45" s="180">
        <f t="shared" si="9"/>
        <v>0</v>
      </c>
      <c r="I45" s="196"/>
      <c r="J45" s="196"/>
      <c r="K45" s="196"/>
      <c r="L45" s="181"/>
    </row>
    <row r="46" spans="1:12" ht="20.100000000000001" customHeight="1" x14ac:dyDescent="0.2">
      <c r="A46" s="210"/>
      <c r="B46" s="253"/>
      <c r="C46" s="51"/>
      <c r="D46" s="189"/>
      <c r="E46" s="190"/>
      <c r="F46" s="196"/>
      <c r="G46" s="111"/>
      <c r="H46" s="180">
        <f t="shared" si="9"/>
        <v>0</v>
      </c>
      <c r="I46" s="196"/>
      <c r="J46" s="196"/>
      <c r="K46" s="196"/>
      <c r="L46" s="181"/>
    </row>
    <row r="47" spans="1:12" ht="20.100000000000001" customHeight="1" x14ac:dyDescent="0.2">
      <c r="A47" s="210"/>
      <c r="B47" s="253"/>
      <c r="C47" s="51"/>
      <c r="D47" s="189"/>
      <c r="E47" s="190"/>
      <c r="F47" s="196"/>
      <c r="G47" s="111"/>
      <c r="H47" s="180">
        <f t="shared" si="9"/>
        <v>0</v>
      </c>
      <c r="I47" s="196"/>
      <c r="J47" s="196"/>
      <c r="K47" s="196"/>
      <c r="L47" s="181"/>
    </row>
    <row r="48" spans="1:12" ht="20.100000000000001" customHeight="1" x14ac:dyDescent="0.2">
      <c r="A48" s="210"/>
      <c r="B48" s="253"/>
      <c r="C48" s="51"/>
      <c r="D48" s="189"/>
      <c r="E48" s="190"/>
      <c r="F48" s="196"/>
      <c r="G48" s="111"/>
      <c r="H48" s="180">
        <f>SUM(I48:L48)</f>
        <v>0</v>
      </c>
      <c r="I48" s="196"/>
      <c r="J48" s="196"/>
      <c r="K48" s="196"/>
      <c r="L48" s="181"/>
    </row>
    <row r="49" spans="1:12" ht="25.5" x14ac:dyDescent="0.2">
      <c r="A49" s="252" t="s">
        <v>222</v>
      </c>
      <c r="B49" s="256" t="s">
        <v>223</v>
      </c>
      <c r="C49" s="257"/>
      <c r="D49" s="187">
        <f>SUM(D50:D56)</f>
        <v>0</v>
      </c>
      <c r="E49" s="188">
        <f>SUM(E50:E56)</f>
        <v>0</v>
      </c>
      <c r="F49" s="195">
        <f>SUM(F50:F56)</f>
        <v>0</v>
      </c>
      <c r="G49" s="70"/>
      <c r="H49" s="180">
        <f>SUM(H50:H56)</f>
        <v>0</v>
      </c>
      <c r="I49" s="199">
        <f t="shared" ref="I49:K49" si="10">SUM(I50:I56)</f>
        <v>0</v>
      </c>
      <c r="J49" s="199">
        <f t="shared" si="10"/>
        <v>0</v>
      </c>
      <c r="K49" s="199">
        <f t="shared" si="10"/>
        <v>0</v>
      </c>
      <c r="L49" s="179">
        <f>SUM(L50:L56)</f>
        <v>0</v>
      </c>
    </row>
    <row r="50" spans="1:12" ht="20.100000000000001" customHeight="1" x14ac:dyDescent="0.2">
      <c r="A50" s="210"/>
      <c r="B50" s="256"/>
      <c r="C50" s="51"/>
      <c r="D50" s="189"/>
      <c r="E50" s="190"/>
      <c r="F50" s="196"/>
      <c r="G50" s="111"/>
      <c r="H50" s="180">
        <f>SUM(I50:L50)</f>
        <v>0</v>
      </c>
      <c r="I50" s="196"/>
      <c r="J50" s="196"/>
      <c r="K50" s="196"/>
      <c r="L50" s="181"/>
    </row>
    <row r="51" spans="1:12" ht="20.100000000000001" customHeight="1" x14ac:dyDescent="0.2">
      <c r="A51" s="210"/>
      <c r="B51" s="256"/>
      <c r="C51" s="51"/>
      <c r="D51" s="189"/>
      <c r="E51" s="190"/>
      <c r="F51" s="196"/>
      <c r="G51" s="111"/>
      <c r="H51" s="180">
        <f t="shared" ref="H51:H55" si="11">SUM(I51:L51)</f>
        <v>0</v>
      </c>
      <c r="I51" s="196"/>
      <c r="J51" s="196"/>
      <c r="K51" s="196"/>
      <c r="L51" s="181"/>
    </row>
    <row r="52" spans="1:12" ht="20.100000000000001" customHeight="1" x14ac:dyDescent="0.2">
      <c r="A52" s="210"/>
      <c r="B52" s="256"/>
      <c r="C52" s="51"/>
      <c r="D52" s="189"/>
      <c r="E52" s="190"/>
      <c r="F52" s="196"/>
      <c r="G52" s="111"/>
      <c r="H52" s="180">
        <f t="shared" si="11"/>
        <v>0</v>
      </c>
      <c r="I52" s="196"/>
      <c r="J52" s="196"/>
      <c r="K52" s="196"/>
      <c r="L52" s="181"/>
    </row>
    <row r="53" spans="1:12" ht="20.100000000000001" customHeight="1" x14ac:dyDescent="0.2">
      <c r="A53" s="210"/>
      <c r="B53" s="256"/>
      <c r="C53" s="51"/>
      <c r="D53" s="189"/>
      <c r="E53" s="190"/>
      <c r="F53" s="196"/>
      <c r="G53" s="111"/>
      <c r="H53" s="180">
        <f t="shared" si="11"/>
        <v>0</v>
      </c>
      <c r="I53" s="196"/>
      <c r="J53" s="196"/>
      <c r="K53" s="196"/>
      <c r="L53" s="181"/>
    </row>
    <row r="54" spans="1:12" ht="20.100000000000001" customHeight="1" x14ac:dyDescent="0.2">
      <c r="A54" s="210"/>
      <c r="B54" s="256"/>
      <c r="C54" s="51"/>
      <c r="D54" s="189"/>
      <c r="E54" s="190"/>
      <c r="F54" s="196"/>
      <c r="G54" s="111"/>
      <c r="H54" s="180">
        <f t="shared" si="11"/>
        <v>0</v>
      </c>
      <c r="I54" s="196"/>
      <c r="J54" s="196"/>
      <c r="K54" s="196"/>
      <c r="L54" s="181"/>
    </row>
    <row r="55" spans="1:12" ht="20.100000000000001" customHeight="1" x14ac:dyDescent="0.2">
      <c r="A55" s="210"/>
      <c r="B55" s="256"/>
      <c r="C55" s="51"/>
      <c r="D55" s="189"/>
      <c r="E55" s="190"/>
      <c r="F55" s="196"/>
      <c r="G55" s="111"/>
      <c r="H55" s="180">
        <f t="shared" si="11"/>
        <v>0</v>
      </c>
      <c r="I55" s="196"/>
      <c r="J55" s="196"/>
      <c r="K55" s="196"/>
      <c r="L55" s="181"/>
    </row>
    <row r="56" spans="1:12" ht="20.100000000000001" customHeight="1" x14ac:dyDescent="0.2">
      <c r="A56" s="210"/>
      <c r="B56" s="256"/>
      <c r="C56" s="51"/>
      <c r="D56" s="189"/>
      <c r="E56" s="190"/>
      <c r="F56" s="196"/>
      <c r="G56" s="111"/>
      <c r="H56" s="180">
        <f>SUM(I56:L56)</f>
        <v>0</v>
      </c>
      <c r="I56" s="196"/>
      <c r="J56" s="196"/>
      <c r="K56" s="196"/>
      <c r="L56" s="181"/>
    </row>
    <row r="57" spans="1:12" ht="20.100000000000001" hidden="1" customHeight="1" x14ac:dyDescent="0.2">
      <c r="A57" s="252" t="s">
        <v>224</v>
      </c>
      <c r="B57" s="96" t="s">
        <v>225</v>
      </c>
      <c r="C57" s="258"/>
      <c r="D57" s="187">
        <f>SUM(D58:D64)</f>
        <v>0</v>
      </c>
      <c r="E57" s="188">
        <f>SUM(E58:E64)</f>
        <v>0</v>
      </c>
      <c r="F57" s="195">
        <f>SUM(F58:F64)</f>
        <v>0</v>
      </c>
      <c r="G57" s="70"/>
      <c r="H57" s="180">
        <f>SUM(H58:H64)</f>
        <v>0</v>
      </c>
      <c r="I57" s="199">
        <f t="shared" ref="I57:K57" si="12">SUM(I58:I64)</f>
        <v>0</v>
      </c>
      <c r="J57" s="199">
        <f t="shared" si="12"/>
        <v>0</v>
      </c>
      <c r="K57" s="199">
        <f t="shared" si="12"/>
        <v>0</v>
      </c>
      <c r="L57" s="179">
        <f>SUM(L58:L64)</f>
        <v>0</v>
      </c>
    </row>
    <row r="58" spans="1:12" ht="20.100000000000001" hidden="1" customHeight="1" x14ac:dyDescent="0.2">
      <c r="A58" s="210"/>
      <c r="B58" s="96"/>
      <c r="C58" s="51"/>
      <c r="D58" s="189"/>
      <c r="E58" s="190"/>
      <c r="F58" s="196"/>
      <c r="G58" s="111"/>
      <c r="H58" s="180">
        <f>SUM(I58:L58)</f>
        <v>0</v>
      </c>
      <c r="I58" s="196"/>
      <c r="J58" s="196"/>
      <c r="K58" s="196"/>
      <c r="L58" s="181"/>
    </row>
    <row r="59" spans="1:12" ht="20.100000000000001" hidden="1" customHeight="1" x14ac:dyDescent="0.2">
      <c r="A59" s="210"/>
      <c r="B59" s="96"/>
      <c r="C59" s="51"/>
      <c r="D59" s="189"/>
      <c r="E59" s="190"/>
      <c r="F59" s="196"/>
      <c r="G59" s="111"/>
      <c r="H59" s="180">
        <f t="shared" ref="H59:H63" si="13">SUM(I59:L59)</f>
        <v>0</v>
      </c>
      <c r="I59" s="196"/>
      <c r="J59" s="196"/>
      <c r="K59" s="196"/>
      <c r="L59" s="181"/>
    </row>
    <row r="60" spans="1:12" ht="20.100000000000001" hidden="1" customHeight="1" x14ac:dyDescent="0.2">
      <c r="A60" s="210"/>
      <c r="B60" s="96"/>
      <c r="C60" s="51"/>
      <c r="D60" s="189"/>
      <c r="E60" s="190"/>
      <c r="F60" s="196"/>
      <c r="G60" s="111"/>
      <c r="H60" s="180">
        <f t="shared" si="13"/>
        <v>0</v>
      </c>
      <c r="I60" s="196"/>
      <c r="J60" s="196"/>
      <c r="K60" s="196"/>
      <c r="L60" s="181"/>
    </row>
    <row r="61" spans="1:12" ht="20.100000000000001" hidden="1" customHeight="1" x14ac:dyDescent="0.2">
      <c r="A61" s="210"/>
      <c r="B61" s="96"/>
      <c r="C61" s="51"/>
      <c r="D61" s="189"/>
      <c r="E61" s="190"/>
      <c r="F61" s="196"/>
      <c r="G61" s="111"/>
      <c r="H61" s="180">
        <f t="shared" si="13"/>
        <v>0</v>
      </c>
      <c r="I61" s="196"/>
      <c r="J61" s="196"/>
      <c r="K61" s="196"/>
      <c r="L61" s="181"/>
    </row>
    <row r="62" spans="1:12" ht="20.100000000000001" hidden="1" customHeight="1" x14ac:dyDescent="0.2">
      <c r="A62" s="210"/>
      <c r="B62" s="96"/>
      <c r="C62" s="51"/>
      <c r="D62" s="189"/>
      <c r="E62" s="190"/>
      <c r="F62" s="196"/>
      <c r="G62" s="111"/>
      <c r="H62" s="180">
        <f t="shared" si="13"/>
        <v>0</v>
      </c>
      <c r="I62" s="196"/>
      <c r="J62" s="196"/>
      <c r="K62" s="196"/>
      <c r="L62" s="181"/>
    </row>
    <row r="63" spans="1:12" ht="20.100000000000001" hidden="1" customHeight="1" x14ac:dyDescent="0.2">
      <c r="A63" s="210"/>
      <c r="B63" s="96"/>
      <c r="C63" s="51"/>
      <c r="D63" s="189"/>
      <c r="E63" s="190"/>
      <c r="F63" s="196"/>
      <c r="G63" s="111"/>
      <c r="H63" s="180">
        <f t="shared" si="13"/>
        <v>0</v>
      </c>
      <c r="I63" s="196"/>
      <c r="J63" s="196"/>
      <c r="K63" s="196"/>
      <c r="L63" s="181"/>
    </row>
    <row r="64" spans="1:12" ht="20.100000000000001" hidden="1" customHeight="1" x14ac:dyDescent="0.2">
      <c r="A64" s="210"/>
      <c r="B64" s="96"/>
      <c r="C64" s="51"/>
      <c r="D64" s="189"/>
      <c r="E64" s="190"/>
      <c r="F64" s="196"/>
      <c r="G64" s="111"/>
      <c r="H64" s="180">
        <f>SUM(I64:L64)</f>
        <v>0</v>
      </c>
      <c r="I64" s="196"/>
      <c r="J64" s="196"/>
      <c r="K64" s="196"/>
      <c r="L64" s="181"/>
    </row>
    <row r="65" spans="1:12" s="97" customFormat="1" ht="20.100000000000001" customHeight="1" x14ac:dyDescent="0.2">
      <c r="A65" s="232" t="s">
        <v>226</v>
      </c>
      <c r="B65" s="96" t="s">
        <v>227</v>
      </c>
      <c r="C65" s="96"/>
      <c r="D65" s="191">
        <f>D66+D72</f>
        <v>0</v>
      </c>
      <c r="E65" s="192">
        <f>E66+E72</f>
        <v>0</v>
      </c>
      <c r="F65" s="197">
        <f>F66+F72</f>
        <v>0</v>
      </c>
      <c r="G65" s="71"/>
      <c r="H65" s="183">
        <f>H66+H72</f>
        <v>0</v>
      </c>
      <c r="I65" s="198">
        <f>I66+I72</f>
        <v>0</v>
      </c>
      <c r="J65" s="198">
        <f>J66+J72</f>
        <v>0</v>
      </c>
      <c r="K65" s="198">
        <f>K66+K72</f>
        <v>0</v>
      </c>
      <c r="L65" s="182">
        <f>L66+L72</f>
        <v>0</v>
      </c>
    </row>
    <row r="66" spans="1:12" ht="20.100000000000001" customHeight="1" x14ac:dyDescent="0.2">
      <c r="A66" s="252" t="s">
        <v>228</v>
      </c>
      <c r="B66" s="256">
        <v>128</v>
      </c>
      <c r="C66" s="257"/>
      <c r="D66" s="187">
        <f>SUM(D67:D71)</f>
        <v>0</v>
      </c>
      <c r="E66" s="188">
        <f>SUM(E67:E71)</f>
        <v>0</v>
      </c>
      <c r="F66" s="195">
        <f>SUM(F67:F71)</f>
        <v>0</v>
      </c>
      <c r="G66" s="70"/>
      <c r="H66" s="180">
        <f>SUM(H67:H71)</f>
        <v>0</v>
      </c>
      <c r="I66" s="199">
        <f>SUM(I67:I71)</f>
        <v>0</v>
      </c>
      <c r="J66" s="199">
        <f t="shared" ref="J66:K66" si="14">SUM(J67:J71)</f>
        <v>0</v>
      </c>
      <c r="K66" s="199">
        <f t="shared" si="14"/>
        <v>0</v>
      </c>
      <c r="L66" s="179">
        <f>SUM(L67:L71)</f>
        <v>0</v>
      </c>
    </row>
    <row r="67" spans="1:12" ht="20.100000000000001" customHeight="1" x14ac:dyDescent="0.2">
      <c r="A67" s="210"/>
      <c r="B67" s="256"/>
      <c r="C67" s="51"/>
      <c r="D67" s="189"/>
      <c r="E67" s="190"/>
      <c r="F67" s="196"/>
      <c r="G67" s="111"/>
      <c r="H67" s="180">
        <f>SUM(I67:L67)</f>
        <v>0</v>
      </c>
      <c r="I67" s="196"/>
      <c r="J67" s="196"/>
      <c r="K67" s="196"/>
      <c r="L67" s="181"/>
    </row>
    <row r="68" spans="1:12" ht="20.100000000000001" customHeight="1" x14ac:dyDescent="0.2">
      <c r="A68" s="210"/>
      <c r="B68" s="256"/>
      <c r="C68" s="51"/>
      <c r="D68" s="189"/>
      <c r="E68" s="190"/>
      <c r="F68" s="196"/>
      <c r="G68" s="111"/>
      <c r="H68" s="180">
        <f t="shared" ref="H68:H70" si="15">SUM(I68:L68)</f>
        <v>0</v>
      </c>
      <c r="I68" s="196"/>
      <c r="J68" s="196"/>
      <c r="K68" s="196"/>
      <c r="L68" s="181"/>
    </row>
    <row r="69" spans="1:12" ht="20.100000000000001" customHeight="1" x14ac:dyDescent="0.2">
      <c r="A69" s="210"/>
      <c r="B69" s="256"/>
      <c r="C69" s="51"/>
      <c r="D69" s="189"/>
      <c r="E69" s="190"/>
      <c r="F69" s="196"/>
      <c r="G69" s="111"/>
      <c r="H69" s="180">
        <f t="shared" si="15"/>
        <v>0</v>
      </c>
      <c r="I69" s="196"/>
      <c r="J69" s="196"/>
      <c r="K69" s="196"/>
      <c r="L69" s="181"/>
    </row>
    <row r="70" spans="1:12" ht="20.100000000000001" customHeight="1" x14ac:dyDescent="0.2">
      <c r="A70" s="210"/>
      <c r="B70" s="256"/>
      <c r="C70" s="51"/>
      <c r="D70" s="189"/>
      <c r="E70" s="190"/>
      <c r="F70" s="196"/>
      <c r="G70" s="111"/>
      <c r="H70" s="180">
        <f t="shared" si="15"/>
        <v>0</v>
      </c>
      <c r="I70" s="196"/>
      <c r="J70" s="196"/>
      <c r="K70" s="196"/>
      <c r="L70" s="181"/>
    </row>
    <row r="71" spans="1:12" ht="20.100000000000001" customHeight="1" thickBot="1" x14ac:dyDescent="0.25">
      <c r="A71" s="210"/>
      <c r="B71" s="256"/>
      <c r="C71" s="51"/>
      <c r="D71" s="189"/>
      <c r="E71" s="190"/>
      <c r="F71" s="196"/>
      <c r="G71" s="111"/>
      <c r="H71" s="180">
        <f>SUM(I71:L71)</f>
        <v>0</v>
      </c>
      <c r="I71" s="196"/>
      <c r="J71" s="196"/>
      <c r="K71" s="196"/>
      <c r="L71" s="181"/>
    </row>
    <row r="72" spans="1:12" ht="20.100000000000001" hidden="1" customHeight="1" x14ac:dyDescent="0.2">
      <c r="A72" s="252" t="s">
        <v>229</v>
      </c>
      <c r="B72" s="256">
        <v>139</v>
      </c>
      <c r="C72" s="257"/>
      <c r="D72" s="187">
        <f>SUM(D73:D77)</f>
        <v>0</v>
      </c>
      <c r="E72" s="188">
        <f>SUM(E73:E77)</f>
        <v>0</v>
      </c>
      <c r="F72" s="195">
        <f>SUM(F73:F77)</f>
        <v>0</v>
      </c>
      <c r="G72" s="70"/>
      <c r="H72" s="180">
        <f>SUM(H73:H77)</f>
        <v>0</v>
      </c>
      <c r="I72" s="199">
        <f>SUM(I73:I77)</f>
        <v>0</v>
      </c>
      <c r="J72" s="199">
        <f t="shared" ref="J72:K72" si="16">SUM(J73:J77)</f>
        <v>0</v>
      </c>
      <c r="K72" s="199">
        <f t="shared" si="16"/>
        <v>0</v>
      </c>
      <c r="L72" s="179">
        <f>SUM(L73:L77)</f>
        <v>0</v>
      </c>
    </row>
    <row r="73" spans="1:12" ht="20.100000000000001" hidden="1" customHeight="1" x14ac:dyDescent="0.2">
      <c r="A73" s="210"/>
      <c r="B73" s="256"/>
      <c r="C73" s="51"/>
      <c r="D73" s="189"/>
      <c r="E73" s="190"/>
      <c r="F73" s="196"/>
      <c r="G73" s="111"/>
      <c r="H73" s="180">
        <f>SUM(I73:L73)</f>
        <v>0</v>
      </c>
      <c r="I73" s="196"/>
      <c r="J73" s="196"/>
      <c r="K73" s="196"/>
      <c r="L73" s="181"/>
    </row>
    <row r="74" spans="1:12" ht="20.100000000000001" hidden="1" customHeight="1" x14ac:dyDescent="0.2">
      <c r="A74" s="210"/>
      <c r="B74" s="256"/>
      <c r="C74" s="51"/>
      <c r="D74" s="189"/>
      <c r="E74" s="190"/>
      <c r="F74" s="196"/>
      <c r="G74" s="111"/>
      <c r="H74" s="180">
        <f t="shared" ref="H74:H76" si="17">SUM(I74:L74)</f>
        <v>0</v>
      </c>
      <c r="I74" s="196"/>
      <c r="J74" s="196"/>
      <c r="K74" s="196"/>
      <c r="L74" s="181"/>
    </row>
    <row r="75" spans="1:12" ht="20.100000000000001" hidden="1" customHeight="1" x14ac:dyDescent="0.2">
      <c r="A75" s="210"/>
      <c r="B75" s="256"/>
      <c r="C75" s="51"/>
      <c r="D75" s="189"/>
      <c r="E75" s="190"/>
      <c r="F75" s="196"/>
      <c r="G75" s="111"/>
      <c r="H75" s="180">
        <f t="shared" si="17"/>
        <v>0</v>
      </c>
      <c r="I75" s="196"/>
      <c r="J75" s="196"/>
      <c r="K75" s="196"/>
      <c r="L75" s="181"/>
    </row>
    <row r="76" spans="1:12" ht="20.100000000000001" hidden="1" customHeight="1" x14ac:dyDescent="0.2">
      <c r="A76" s="210"/>
      <c r="B76" s="256"/>
      <c r="C76" s="51"/>
      <c r="D76" s="189"/>
      <c r="E76" s="190"/>
      <c r="F76" s="196"/>
      <c r="G76" s="111"/>
      <c r="H76" s="180">
        <f t="shared" si="17"/>
        <v>0</v>
      </c>
      <c r="I76" s="196"/>
      <c r="J76" s="196"/>
      <c r="K76" s="196"/>
      <c r="L76" s="181"/>
    </row>
    <row r="77" spans="1:12" ht="20.100000000000001" hidden="1" customHeight="1" thickBot="1" x14ac:dyDescent="0.25">
      <c r="A77" s="210"/>
      <c r="B77" s="256"/>
      <c r="C77" s="51"/>
      <c r="D77" s="189"/>
      <c r="E77" s="190"/>
      <c r="F77" s="196"/>
      <c r="G77" s="111"/>
      <c r="H77" s="180">
        <f>SUM(I77:L77)</f>
        <v>0</v>
      </c>
      <c r="I77" s="196"/>
      <c r="J77" s="196"/>
      <c r="K77" s="196"/>
      <c r="L77" s="181"/>
    </row>
    <row r="78" spans="1:12" s="97" customFormat="1" ht="20.100000000000001" hidden="1" customHeight="1" x14ac:dyDescent="0.2">
      <c r="A78" s="232" t="s">
        <v>230</v>
      </c>
      <c r="B78" s="96"/>
      <c r="C78" s="96"/>
      <c r="D78" s="191">
        <f>SUM(D79:D80)</f>
        <v>0</v>
      </c>
      <c r="E78" s="192">
        <f>SUM(E79:E80)</f>
        <v>0</v>
      </c>
      <c r="F78" s="197">
        <f>SUM(F79:F80)</f>
        <v>0</v>
      </c>
      <c r="G78" s="71"/>
      <c r="H78" s="180">
        <f>SUM(H79:H80)</f>
        <v>0</v>
      </c>
      <c r="I78" s="199">
        <f t="shared" ref="I78:K78" si="18">SUM(I79:I80)</f>
        <v>0</v>
      </c>
      <c r="J78" s="199">
        <f t="shared" si="18"/>
        <v>0</v>
      </c>
      <c r="K78" s="199">
        <f t="shared" si="18"/>
        <v>0</v>
      </c>
      <c r="L78" s="179">
        <f>SUM(L79:L80)</f>
        <v>0</v>
      </c>
    </row>
    <row r="79" spans="1:12" ht="20.100000000000001" hidden="1" customHeight="1" x14ac:dyDescent="0.2">
      <c r="A79" s="210"/>
      <c r="B79" s="256"/>
      <c r="C79" s="51"/>
      <c r="D79" s="189"/>
      <c r="E79" s="190"/>
      <c r="F79" s="196"/>
      <c r="G79" s="111"/>
      <c r="H79" s="180">
        <f>SUM(I79:L79)</f>
        <v>0</v>
      </c>
      <c r="I79" s="196"/>
      <c r="J79" s="196"/>
      <c r="K79" s="196"/>
      <c r="L79" s="181"/>
    </row>
    <row r="80" spans="1:12" ht="20.100000000000001" hidden="1" customHeight="1" thickBot="1" x14ac:dyDescent="0.25">
      <c r="A80" s="213"/>
      <c r="B80" s="259"/>
      <c r="C80" s="51"/>
      <c r="D80" s="189"/>
      <c r="E80" s="212"/>
      <c r="F80" s="214"/>
      <c r="G80" s="111"/>
      <c r="H80" s="180">
        <f>SUM(I80:L80)</f>
        <v>0</v>
      </c>
      <c r="I80" s="196"/>
      <c r="J80" s="196"/>
      <c r="K80" s="196"/>
      <c r="L80" s="181"/>
    </row>
    <row r="81" spans="1:12" s="97" customFormat="1" ht="20.100000000000001" customHeight="1" thickBot="1" x14ac:dyDescent="0.25">
      <c r="A81" s="480" t="s">
        <v>231</v>
      </c>
      <c r="B81" s="481"/>
      <c r="C81" s="260"/>
      <c r="D81" s="193">
        <f>D6+D19</f>
        <v>0</v>
      </c>
      <c r="E81" s="193">
        <f>E6+E19</f>
        <v>0</v>
      </c>
      <c r="F81" s="184">
        <f>F6+F19</f>
        <v>0</v>
      </c>
      <c r="G81" s="67"/>
      <c r="H81" s="184">
        <f>H6+H19</f>
        <v>0</v>
      </c>
      <c r="I81" s="184">
        <f>I6+I19</f>
        <v>0</v>
      </c>
      <c r="J81" s="184">
        <f>J6+J19</f>
        <v>0</v>
      </c>
      <c r="K81" s="184">
        <f>K6+K19</f>
        <v>0</v>
      </c>
      <c r="L81" s="184">
        <f>L6+L19</f>
        <v>0</v>
      </c>
    </row>
    <row r="82" spans="1:12" s="97" customFormat="1" ht="20.100000000000001" customHeight="1" thickBot="1" x14ac:dyDescent="0.25">
      <c r="A82" s="480" t="s">
        <v>232</v>
      </c>
      <c r="B82" s="481"/>
      <c r="C82" s="260"/>
      <c r="D82" s="193">
        <f>D6+D19+D65+D78</f>
        <v>0</v>
      </c>
      <c r="E82" s="193">
        <f>E6+E19+E65+E78</f>
        <v>0</v>
      </c>
      <c r="F82" s="184">
        <f>F6+F19+F65+F78</f>
        <v>0</v>
      </c>
      <c r="G82" s="67"/>
      <c r="H82" s="184">
        <f>H6+H19+H65+H78</f>
        <v>0</v>
      </c>
      <c r="I82" s="184">
        <f>I6+I19+I65+I78</f>
        <v>0</v>
      </c>
      <c r="J82" s="184">
        <f>J6+J19+J65+J78</f>
        <v>0</v>
      </c>
      <c r="K82" s="184">
        <f>K6+K19+K65+K78</f>
        <v>0</v>
      </c>
      <c r="L82" s="184">
        <f>L6+L19+L65+L78</f>
        <v>0</v>
      </c>
    </row>
    <row r="83" spans="1:12" ht="20.100000000000001" customHeight="1" thickBot="1" x14ac:dyDescent="0.25">
      <c r="A83" s="480" t="s">
        <v>233</v>
      </c>
      <c r="B83" s="481"/>
      <c r="C83" s="261"/>
      <c r="D83" s="193">
        <f>SUMIF(C6:C80,"DA",D6:D80)</f>
        <v>0</v>
      </c>
      <c r="E83" s="193">
        <f>SUMIF(C6:C80,"DA",E6:E80)</f>
        <v>0</v>
      </c>
      <c r="F83" s="184">
        <f>SUMIF(C6:C80,"DA",F6:F80)</f>
        <v>0</v>
      </c>
      <c r="G83" s="67"/>
      <c r="H83" s="184">
        <f>SUMIF(C6:C80,"DA",H6:H80)</f>
        <v>0</v>
      </c>
      <c r="I83" s="262"/>
      <c r="J83" s="262"/>
      <c r="K83" s="262"/>
      <c r="L83" s="262"/>
    </row>
    <row r="84" spans="1:12" ht="20.100000000000001" customHeight="1" x14ac:dyDescent="0.2">
      <c r="A84" s="290"/>
      <c r="B84" s="290"/>
      <c r="C84" s="263"/>
      <c r="D84" s="291"/>
      <c r="E84" s="291"/>
      <c r="F84" s="292"/>
      <c r="G84" s="293"/>
      <c r="H84" s="292"/>
      <c r="I84" s="294"/>
      <c r="J84" s="294"/>
      <c r="K84" s="294"/>
      <c r="L84" s="294"/>
    </row>
    <row r="85" spans="1:12" ht="20.100000000000001" customHeight="1" x14ac:dyDescent="0.2">
      <c r="A85" s="275" t="s">
        <v>234</v>
      </c>
      <c r="B85" s="297"/>
      <c r="C85" s="296">
        <f>PREDSTAVITEV!E7</f>
        <v>0</v>
      </c>
      <c r="D85" s="291"/>
      <c r="E85" s="291"/>
      <c r="F85" s="292"/>
      <c r="G85" s="293"/>
      <c r="H85" s="292"/>
      <c r="I85" s="294"/>
      <c r="J85" s="294"/>
      <c r="K85" s="294"/>
      <c r="L85" s="294"/>
    </row>
    <row r="86" spans="1:12" ht="20.100000000000001" customHeight="1" x14ac:dyDescent="0.2">
      <c r="A86" s="95"/>
      <c r="B86" s="295"/>
      <c r="C86" s="264" t="s">
        <v>235</v>
      </c>
      <c r="D86" s="263"/>
      <c r="E86" s="265"/>
      <c r="F86" s="265"/>
      <c r="G86" s="266"/>
      <c r="H86" s="265"/>
      <c r="I86" s="265"/>
      <c r="J86" s="265"/>
      <c r="K86" s="265"/>
      <c r="L86" s="265"/>
    </row>
    <row r="87" spans="1:12" ht="84.75" customHeight="1" x14ac:dyDescent="0.2">
      <c r="A87" s="46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7" s="465"/>
      <c r="C87" s="267">
        <f>H82-D82</f>
        <v>0</v>
      </c>
      <c r="D87" s="466"/>
      <c r="E87" s="467"/>
      <c r="F87" s="467"/>
      <c r="G87" s="467"/>
      <c r="H87" s="467"/>
      <c r="I87" s="467"/>
      <c r="J87" s="467"/>
      <c r="K87" s="467"/>
      <c r="L87" s="467"/>
    </row>
    <row r="88" spans="1:12" ht="20.100000000000001" customHeight="1" thickBot="1" x14ac:dyDescent="0.25">
      <c r="A88" s="98"/>
      <c r="B88" s="268"/>
      <c r="C88" s="98"/>
      <c r="D88" s="98"/>
      <c r="E88" s="98"/>
      <c r="F88" s="98"/>
      <c r="G88" s="268"/>
      <c r="H88" s="98"/>
      <c r="I88" s="98"/>
      <c r="J88" s="98"/>
      <c r="K88" s="98"/>
      <c r="L88" s="98"/>
    </row>
    <row r="89" spans="1:12" ht="20.100000000000001" customHeight="1" thickBot="1" x14ac:dyDescent="0.25">
      <c r="A89" s="468" t="s">
        <v>236</v>
      </c>
      <c r="B89" s="469"/>
      <c r="C89" s="469"/>
      <c r="D89" s="200">
        <f>IF(AND(L3="DA",C85="NE"),H83,D83)</f>
        <v>0</v>
      </c>
      <c r="E89" s="98"/>
      <c r="F89" s="98"/>
      <c r="G89" s="268"/>
      <c r="H89" s="98"/>
      <c r="I89" s="98"/>
      <c r="J89" s="248"/>
      <c r="K89" s="248"/>
      <c r="L89" s="269"/>
    </row>
    <row r="90" spans="1:12" ht="20.100000000000001" customHeight="1" thickBot="1" x14ac:dyDescent="0.25">
      <c r="A90" s="468" t="s">
        <v>237</v>
      </c>
      <c r="B90" s="469"/>
      <c r="C90" s="469"/>
      <c r="D90" s="50" t="e">
        <f>(E83+F83)/D89</f>
        <v>#DIV/0!</v>
      </c>
      <c r="E90" s="98"/>
      <c r="F90" s="98"/>
      <c r="G90" s="268"/>
      <c r="H90" s="98"/>
      <c r="I90" s="98"/>
      <c r="J90" s="248"/>
      <c r="K90" s="248"/>
      <c r="L90" s="269"/>
    </row>
    <row r="91" spans="1:12" s="97" customFormat="1" ht="20.100000000000001" customHeight="1" x14ac:dyDescent="0.2">
      <c r="A91" s="270"/>
      <c r="B91" s="271"/>
      <c r="C91" s="271"/>
      <c r="D91" s="271"/>
      <c r="E91" s="272"/>
      <c r="F91" s="272"/>
      <c r="G91" s="273"/>
      <c r="H91" s="272"/>
      <c r="I91" s="272"/>
      <c r="J91" s="272"/>
      <c r="K91" s="272"/>
      <c r="L91" s="272"/>
    </row>
  </sheetData>
  <sheetProtection algorithmName="SHA-512" hashValue="OA/5SEWeQp12mLrl3T8exIrmN55zeO+Z1sb56WlTOj3tOtpz8RaIaYHfbTLQREydNyPKgkh1xho8Pcc3O3vETg==" saltValue="p/0NBh3fdnXPfr5RSriJ/Q==" spinCount="100000" sheet="1" formatColumns="0" formatRows="0" insertColumns="0" insertRows="0" selectLockedCells="1"/>
  <mergeCells count="13">
    <mergeCell ref="A87:B87"/>
    <mergeCell ref="D87:L87"/>
    <mergeCell ref="A89:C89"/>
    <mergeCell ref="A90:C90"/>
    <mergeCell ref="A1:L1"/>
    <mergeCell ref="B2:L2"/>
    <mergeCell ref="B3:C3"/>
    <mergeCell ref="A4:D4"/>
    <mergeCell ref="H4:L4"/>
    <mergeCell ref="A81:B81"/>
    <mergeCell ref="A82:B82"/>
    <mergeCell ref="A83:B83"/>
    <mergeCell ref="E4:G4"/>
  </mergeCells>
  <dataValidations count="16">
    <dataValidation allowBlank="1" showInputMessage="1" showErrorMessage="1" prompt="Pri izbranem strošku v vnosno polje na kratko opišite, kaj predstavlja prijavljeni strošek (npr. izplačilo brata)." sqref="A79:A80" xr:uid="{7397947A-E15B-40E0-8F51-9A49691DDFE5}"/>
    <dataValidation allowBlank="1" showInputMessage="1" showErrorMessage="1" prompt="Pri izbranem strošku v vnosno polje na kratko opišite, kaj predstavlja prijavljeni strošek (npr. strošek 1 zaposlenega)." sqref="A73:A77" xr:uid="{FB8108AC-2142-4E16-976D-886A76BC5D78}"/>
    <dataValidation allowBlank="1" showInputMessage="1" showErrorMessage="1" prompt="Pri izbranem strošku v vnosno polje na kratko opišite, kaj predstavlja prijavljeni strošek (npr. strošek ekektrike)." sqref="A67:A71" xr:uid="{4A1D8DBF-6574-4C11-81D3-8C5F7281C2EB}"/>
    <dataValidation allowBlank="1" showInputMessage="1" showErrorMessage="1" prompt="Pri izbranem strošku v vnosno polje na kratko opišite, kaj predstavlja prijavljeni strošek (npr. sadike oljk)." sqref="A58:A64" xr:uid="{C06F984E-0912-4690-BF97-1ED7461972D8}"/>
    <dataValidation allowBlank="1" showInputMessage="1" showErrorMessage="1" prompt="Pri izbranem strošku v vnosno polje na kratko opišite, kaj predstavlja prijavljeni strošek (npr.tehtnica)." sqref="A50:A56" xr:uid="{D2C8C56E-C055-4D9A-956F-985BE49C7B65}"/>
    <dataValidation allowBlank="1" showInputMessage="1" showErrorMessage="1" prompt="Pri izbranem strošku v vnosno polje na kratko opišite, kaj predstavlja prijavljeni strošek (npr. kmetijsko zemljišče)." sqref="A21:A28" xr:uid="{1F4879A9-7301-4029-9943-CE8F0A02982C}"/>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20:D64 D7:D18 D66:D80" xr:uid="{2C135313-7F04-4C7B-A243-D1AD8C35C9D5}"/>
    <dataValidation allowBlank="1" showInputMessage="1" showErrorMessage="1" prompt="Vrednost z DDV" sqref="I81:L82 I78:L78 I72:L72 I66:L66 I57:L57 I49:L49 I29:L29 I20:L20 I16:L16 I13:L13 H6:H82 I10:L10 I7:L7" xr:uid="{0409197F-048D-47DC-8F8E-CDCA8756E3BC}"/>
    <dataValidation allowBlank="1" showInputMessage="1" showErrorMessage="1" prompt="Pri izbranem strošku v vnosno polje na kratko opišite, kaj predstavlja prijavljeni strošek (npr. hlev, poslovni prostor, turistični objekt, ...)." sqref="A30:A36 A38:A48" xr:uid="{BCC4284C-7795-4089-9AFC-79035BF6DB7F}"/>
    <dataValidation allowBlank="1" showInputMessage="1" showErrorMessage="1" prompt="Vrednost z DDV._x000a_Stroški in rok zaključka projekta morajo biti usklajeni." sqref="I79:L80 I73:L77 I67:L71 I58:L65 I50:L56 I30:L48 I21:L28 I17:L19 I14:L15 I11:L12 I6:L6 I8:L9" xr:uid="{8DA5466F-FB3E-424A-A7E8-8BFB13002BEE}"/>
    <dataValidation allowBlank="1" showInputMessage="1" showErrorMessage="1" promptTitle="DDV" prompt="Med upravičenimi stroški lahko uveljavljate tudi DDV, v kolikor je le ta upravičen po javnem razpisu (JR) in le ta ne bo povrnjen s strani FURS." sqref="F8:F80" xr:uid="{8297BF6D-632C-4622-95C2-223D6650AEB5}"/>
    <dataValidation allowBlank="1" showInputMessage="1" showErrorMessage="1" prompt="Vrednost brez DDV za vsa leta skupaj._x000a_Obvezno priložite odločbo, sklep, pogodbo o odobrenih nepovratnih sredstvih za ta projket." sqref="E6:E80" xr:uid="{099B5C9F-0F57-4341-AA24-DA76121762FE}"/>
  </dataValidations>
  <pageMargins left="0.7" right="0.7" top="0.75" bottom="0.75" header="0.3" footer="0.3"/>
  <pageSetup paperSize="9" scale="34"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C21:C28 C38:C48 C50:C56 C30:C36 C58:C64 C67:C71 C79:C80 C73:C77 C85</xm:sqref>
        </x14:dataValidation>
        <x14:dataValidation type="list" allowBlank="1" showInputMessage="1" showErrorMessage="1" xr:uid="{74AEB185-DD9A-43C9-950C-BBD0A6C88862}">
          <x14:formula1>
            <xm:f>ŠIFRANTI!$A$2:$A$6</xm:f>
          </x14:formula1>
          <xm:sqref>G8:G80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94" t="s">
        <v>238</v>
      </c>
      <c r="B1" s="471"/>
      <c r="C1" s="471"/>
      <c r="D1" s="471"/>
      <c r="E1" s="471"/>
      <c r="F1" s="471"/>
      <c r="G1" s="471"/>
    </row>
    <row r="2" spans="1:7" ht="30" hidden="1" customHeight="1" x14ac:dyDescent="0.2">
      <c r="A2" s="299" t="s">
        <v>165</v>
      </c>
      <c r="B2" s="486"/>
      <c r="C2" s="486"/>
      <c r="D2" s="486"/>
      <c r="E2" s="486"/>
    </row>
    <row r="3" spans="1:7" ht="20.100000000000001" customHeight="1" x14ac:dyDescent="0.2">
      <c r="A3" s="300" t="s">
        <v>239</v>
      </c>
      <c r="B3" s="301" t="str">
        <f>CONCATENATE(" do vključno ",PREDSTAVITEV!E2)</f>
        <v xml:space="preserve"> do vključno 2025</v>
      </c>
      <c r="C3" s="301">
        <f>PREDSTAVITEV!E2+1</f>
        <v>2026</v>
      </c>
      <c r="D3" s="301">
        <f>PREDSTAVITEV!E2+2</f>
        <v>2027</v>
      </c>
      <c r="E3" s="301" t="str">
        <f>"od leta "&amp;PREDSTAVITEV!E2+3&amp;" dalje"</f>
        <v>od leta 2028 dalje</v>
      </c>
      <c r="F3" s="301" t="s">
        <v>106</v>
      </c>
      <c r="G3" s="301" t="s">
        <v>240</v>
      </c>
    </row>
    <row r="4" spans="1:7" ht="20.100000000000001" customHeight="1" x14ac:dyDescent="0.2">
      <c r="A4" s="313" t="s">
        <v>241</v>
      </c>
      <c r="B4" s="320">
        <f>SUM(B5:B6)</f>
        <v>0</v>
      </c>
      <c r="C4" s="320">
        <f>SUM(C5:C6)</f>
        <v>0</v>
      </c>
      <c r="D4" s="320">
        <f>SUM(D5:D6)</f>
        <v>0</v>
      </c>
      <c r="E4" s="320">
        <f>SUM(E5:E6)</f>
        <v>0</v>
      </c>
      <c r="F4" s="319">
        <f>SUM(B4:E4)</f>
        <v>0</v>
      </c>
      <c r="G4" s="314">
        <f>IFERROR(F4/$F$13,0)</f>
        <v>0</v>
      </c>
    </row>
    <row r="5" spans="1:7" ht="20.100000000000001" customHeight="1" x14ac:dyDescent="0.2">
      <c r="A5" s="304" t="s">
        <v>242</v>
      </c>
      <c r="B5" s="322">
        <v>0</v>
      </c>
      <c r="C5" s="322">
        <v>0</v>
      </c>
      <c r="D5" s="322">
        <v>0</v>
      </c>
      <c r="E5" s="322">
        <v>0</v>
      </c>
      <c r="F5" s="321">
        <f>SUM(B5:E5)</f>
        <v>0</v>
      </c>
      <c r="G5" s="305"/>
    </row>
    <row r="6" spans="1:7" ht="20.100000000000001" customHeight="1" x14ac:dyDescent="0.2">
      <c r="A6" s="306" t="s">
        <v>243</v>
      </c>
      <c r="B6" s="324">
        <v>0</v>
      </c>
      <c r="C6" s="324">
        <v>0</v>
      </c>
      <c r="D6" s="324">
        <v>0</v>
      </c>
      <c r="E6" s="324">
        <v>0</v>
      </c>
      <c r="F6" s="323">
        <f>SUM(B6:E6)</f>
        <v>0</v>
      </c>
      <c r="G6" s="307"/>
    </row>
    <row r="7" spans="1:7" s="97" customFormat="1" ht="20.100000000000001" customHeight="1" x14ac:dyDescent="0.2">
      <c r="A7" s="315" t="s">
        <v>244</v>
      </c>
      <c r="B7" s="326">
        <f>SUM(B8:B12)</f>
        <v>0</v>
      </c>
      <c r="C7" s="326">
        <f>SUM(C8:C12)</f>
        <v>0</v>
      </c>
      <c r="D7" s="326">
        <f>SUM(D8:D12)</f>
        <v>0</v>
      </c>
      <c r="E7" s="326">
        <f>SUM(E8:E12)</f>
        <v>0</v>
      </c>
      <c r="F7" s="325">
        <f>SUM(B7:E7)</f>
        <v>0</v>
      </c>
      <c r="G7" s="316">
        <f>IFERROR(F7/$F$13,0)</f>
        <v>0</v>
      </c>
    </row>
    <row r="8" spans="1:7" ht="20.100000000000001" customHeight="1" x14ac:dyDescent="0.2">
      <c r="A8" s="304" t="s">
        <v>245</v>
      </c>
      <c r="B8" s="322">
        <v>0</v>
      </c>
      <c r="C8" s="322">
        <v>0</v>
      </c>
      <c r="D8" s="322">
        <v>0</v>
      </c>
      <c r="E8" s="322">
        <v>0</v>
      </c>
      <c r="F8" s="321">
        <f>SUM(B8:E8)</f>
        <v>0</v>
      </c>
      <c r="G8" s="305"/>
    </row>
    <row r="9" spans="1:7" ht="20.100000000000001" customHeight="1" x14ac:dyDescent="0.2">
      <c r="A9" s="308" t="s">
        <v>246</v>
      </c>
      <c r="B9" s="327">
        <v>0</v>
      </c>
      <c r="C9" s="327">
        <v>0</v>
      </c>
      <c r="D9" s="327">
        <v>0</v>
      </c>
      <c r="E9" s="327">
        <v>0</v>
      </c>
      <c r="F9" s="321">
        <f t="shared" ref="F9:F12" si="0">SUM(B9:E9)</f>
        <v>0</v>
      </c>
      <c r="G9" s="309"/>
    </row>
    <row r="10" spans="1:7" ht="20.100000000000001" customHeight="1" x14ac:dyDescent="0.2">
      <c r="A10" s="308" t="s">
        <v>247</v>
      </c>
      <c r="B10" s="327">
        <v>0</v>
      </c>
      <c r="C10" s="327">
        <v>0</v>
      </c>
      <c r="D10" s="327">
        <v>0</v>
      </c>
      <c r="E10" s="327">
        <v>0</v>
      </c>
      <c r="F10" s="321">
        <f t="shared" si="0"/>
        <v>0</v>
      </c>
      <c r="G10" s="309"/>
    </row>
    <row r="11" spans="1:7" ht="20.100000000000001" customHeight="1" x14ac:dyDescent="0.2">
      <c r="A11" s="308" t="s">
        <v>248</v>
      </c>
      <c r="B11" s="327">
        <v>0</v>
      </c>
      <c r="C11" s="327">
        <v>0</v>
      </c>
      <c r="D11" s="327">
        <v>0</v>
      </c>
      <c r="E11" s="327">
        <v>0</v>
      </c>
      <c r="F11" s="321">
        <f t="shared" si="0"/>
        <v>0</v>
      </c>
      <c r="G11" s="309"/>
    </row>
    <row r="12" spans="1:7" ht="20.100000000000001" customHeight="1" x14ac:dyDescent="0.2">
      <c r="A12" s="308" t="s">
        <v>249</v>
      </c>
      <c r="B12" s="327">
        <v>0</v>
      </c>
      <c r="C12" s="327">
        <v>0</v>
      </c>
      <c r="D12" s="327">
        <v>0</v>
      </c>
      <c r="E12" s="327">
        <v>0</v>
      </c>
      <c r="F12" s="321">
        <f t="shared" si="0"/>
        <v>0</v>
      </c>
      <c r="G12" s="309"/>
    </row>
    <row r="13" spans="1:7" ht="20.100000000000001" customHeight="1" x14ac:dyDescent="0.2">
      <c r="A13" s="302" t="s">
        <v>250</v>
      </c>
      <c r="B13" s="329">
        <f>B4+B7</f>
        <v>0</v>
      </c>
      <c r="C13" s="329">
        <f>C4+C7</f>
        <v>0</v>
      </c>
      <c r="D13" s="329">
        <f>D4+D7</f>
        <v>0</v>
      </c>
      <c r="E13" s="329">
        <f>E4+E7</f>
        <v>0</v>
      </c>
      <c r="F13" s="328">
        <f>SUM(B13:E13)</f>
        <v>0</v>
      </c>
      <c r="G13" s="303">
        <f>IFERROR(G4+G7,0)</f>
        <v>0</v>
      </c>
    </row>
    <row r="14" spans="1:7" ht="15.75" customHeight="1" x14ac:dyDescent="0.2">
      <c r="A14" s="310"/>
      <c r="B14" s="330">
        <f>B13-'STROŠKI PROJEKTA'!I82</f>
        <v>0</v>
      </c>
      <c r="C14" s="330">
        <f>C13-'STROŠKI PROJEKTA'!J82</f>
        <v>0</v>
      </c>
      <c r="D14" s="330">
        <f>D13-'STROŠKI PROJEKTA'!K82</f>
        <v>0</v>
      </c>
      <c r="E14" s="330">
        <f>E13-'STROŠKI PROJEKTA'!L82</f>
        <v>0</v>
      </c>
      <c r="F14" s="330">
        <f>F13-'STROŠKI PROJEKTA'!H82</f>
        <v>0</v>
      </c>
      <c r="G14" s="311"/>
    </row>
    <row r="15" spans="1:7" ht="51" customHeight="1" x14ac:dyDescent="0.2">
      <c r="A15" s="310"/>
      <c r="B15" s="331" t="str">
        <f>IF('STROŠKI PROJEKTA'!I82&lt;&gt;B13,"STROŠKI IN VIRI FINANCIRANJA NISO USKLAJENI, USKLADITE PODATKE","")</f>
        <v/>
      </c>
      <c r="C15" s="331" t="str">
        <f>IF('STROŠKI PROJEKTA'!J82&lt;&gt;C13,"STROŠKI IN VIRI FINANCIRANJA NISO USKLAJENI, USKLADITE PODATKE","")</f>
        <v/>
      </c>
      <c r="D15" s="331" t="str">
        <f>IF('STROŠKI PROJEKTA'!K82&lt;&gt;D13,"STROŠKI IN VIRI FINANCIRANJA NISO USKLAJENI, USKLADITE PODATKE","")</f>
        <v/>
      </c>
      <c r="E15" s="331" t="str">
        <f>IF('STROŠKI PROJEKTA'!L82&lt;&gt;E13,"STROŠKI IN VIRI FINANCIRANJA NISO USKLAJENI, USKLADITE PODATKE","")</f>
        <v/>
      </c>
      <c r="F15" s="331" t="str">
        <f>IF('STROŠKI PROJEKTA'!H82&lt;&gt;F13,"STROŠKI IN VIRI FINANCIRANJA NISO USKLAJENI, USKLADITE PODATKE","")</f>
        <v/>
      </c>
      <c r="G15" s="311"/>
    </row>
    <row r="16" spans="1:7" ht="20.100000000000001" customHeight="1" x14ac:dyDescent="0.2">
      <c r="A16" s="332" t="s">
        <v>251</v>
      </c>
      <c r="B16" s="326">
        <f>SUM(B17)</f>
        <v>0</v>
      </c>
      <c r="C16" s="326">
        <f>SUM(C17)</f>
        <v>0</v>
      </c>
      <c r="D16" s="326">
        <f>SUM(D17)</f>
        <v>0</v>
      </c>
      <c r="E16" s="326">
        <f>SUM(E17)</f>
        <v>0</v>
      </c>
      <c r="F16" s="325">
        <f>SUM(B16:E16)</f>
        <v>0</v>
      </c>
      <c r="G16" s="325"/>
    </row>
    <row r="17" spans="1:7" ht="20.100000000000001" customHeight="1" x14ac:dyDescent="0.2">
      <c r="A17" s="333" t="s">
        <v>252</v>
      </c>
      <c r="B17" s="322">
        <v>0</v>
      </c>
      <c r="C17" s="322">
        <v>0</v>
      </c>
      <c r="D17" s="322">
        <v>0</v>
      </c>
      <c r="E17" s="322">
        <v>0</v>
      </c>
      <c r="F17" s="321">
        <f>SUM(B17:E17)</f>
        <v>0</v>
      </c>
      <c r="G17" s="321"/>
    </row>
    <row r="18" spans="1:7" ht="39" customHeight="1" x14ac:dyDescent="0.2">
      <c r="A18" s="495" t="s">
        <v>253</v>
      </c>
      <c r="B18" s="496"/>
      <c r="C18" s="496"/>
      <c r="D18" s="496"/>
      <c r="E18" s="496"/>
      <c r="F18" s="496"/>
      <c r="G18" s="496"/>
    </row>
    <row r="19" spans="1:7" ht="84" customHeight="1" x14ac:dyDescent="0.2">
      <c r="A19" s="312" t="s">
        <v>254</v>
      </c>
      <c r="B19" s="497"/>
      <c r="C19" s="497"/>
      <c r="D19" s="497"/>
      <c r="E19" s="497"/>
      <c r="F19" s="497"/>
      <c r="G19" s="497"/>
    </row>
    <row r="20" spans="1:7" ht="20.100000000000001" hidden="1" customHeight="1" x14ac:dyDescent="0.2">
      <c r="A20" s="489" t="s">
        <v>255</v>
      </c>
      <c r="B20" s="490"/>
      <c r="C20" s="490"/>
      <c r="D20" s="490"/>
      <c r="E20" s="490"/>
    </row>
    <row r="21" spans="1:7" ht="42" hidden="1" customHeight="1" x14ac:dyDescent="0.2">
      <c r="A21" s="491" t="s">
        <v>256</v>
      </c>
      <c r="B21" s="492"/>
      <c r="C21" s="492"/>
      <c r="D21" s="492"/>
      <c r="E21" s="492"/>
    </row>
    <row r="22" spans="1:7" ht="15.95" hidden="1" customHeight="1" x14ac:dyDescent="0.2">
      <c r="A22" s="99" t="s">
        <v>197</v>
      </c>
      <c r="B22" s="498"/>
      <c r="C22" s="498"/>
      <c r="D22" s="498"/>
      <c r="E22" s="498"/>
    </row>
    <row r="23" spans="1:7" ht="15.95" hidden="1" customHeight="1" x14ac:dyDescent="0.2">
      <c r="A23" s="100" t="s">
        <v>204</v>
      </c>
      <c r="B23" s="485"/>
      <c r="C23" s="485"/>
      <c r="D23" s="485"/>
      <c r="E23" s="485"/>
    </row>
    <row r="24" spans="1:7" ht="15.95" hidden="1" customHeight="1" x14ac:dyDescent="0.2">
      <c r="A24" s="101" t="s">
        <v>206</v>
      </c>
      <c r="B24" s="493"/>
      <c r="C24" s="493"/>
      <c r="D24" s="493"/>
      <c r="E24" s="493"/>
    </row>
    <row r="25" spans="1:7" ht="15.95" hidden="1" customHeight="1" x14ac:dyDescent="0.2">
      <c r="A25" s="102" t="s">
        <v>208</v>
      </c>
      <c r="B25" s="485"/>
      <c r="C25" s="485"/>
      <c r="D25" s="485"/>
      <c r="E25" s="485"/>
    </row>
    <row r="26" spans="1:7" ht="15.95" hidden="1" customHeight="1" x14ac:dyDescent="0.2">
      <c r="A26" s="102" t="s">
        <v>210</v>
      </c>
      <c r="B26" s="485"/>
      <c r="C26" s="485"/>
      <c r="D26" s="485"/>
      <c r="E26" s="485"/>
    </row>
    <row r="27" spans="1:7" ht="15.95" hidden="1" customHeight="1" x14ac:dyDescent="0.2">
      <c r="A27" s="101" t="s">
        <v>212</v>
      </c>
      <c r="B27" s="485"/>
      <c r="C27" s="485"/>
      <c r="D27" s="485"/>
      <c r="E27" s="485"/>
    </row>
    <row r="28" spans="1:7" ht="15.95" hidden="1" customHeight="1" x14ac:dyDescent="0.2">
      <c r="A28" s="100" t="s">
        <v>257</v>
      </c>
      <c r="B28" s="485"/>
      <c r="C28" s="485"/>
      <c r="D28" s="485"/>
      <c r="E28" s="485"/>
    </row>
    <row r="29" spans="1:7" ht="15.95" hidden="1" customHeight="1" x14ac:dyDescent="0.2">
      <c r="A29" s="101" t="s">
        <v>216</v>
      </c>
      <c r="B29" s="485"/>
      <c r="C29" s="485"/>
      <c r="D29" s="485"/>
      <c r="E29" s="485"/>
    </row>
    <row r="30" spans="1:7" ht="15.95" hidden="1" customHeight="1" x14ac:dyDescent="0.2">
      <c r="A30" s="102" t="s">
        <v>218</v>
      </c>
      <c r="B30" s="485"/>
      <c r="C30" s="485"/>
      <c r="D30" s="485"/>
      <c r="E30" s="485"/>
    </row>
    <row r="31" spans="1:7" ht="15.95" hidden="1" customHeight="1" x14ac:dyDescent="0.2">
      <c r="A31" s="102" t="s">
        <v>220</v>
      </c>
      <c r="B31" s="485"/>
      <c r="C31" s="485"/>
      <c r="D31" s="485"/>
      <c r="E31" s="485"/>
    </row>
    <row r="32" spans="1:7" ht="25.5" hidden="1" x14ac:dyDescent="0.2">
      <c r="A32" s="101" t="s">
        <v>222</v>
      </c>
      <c r="B32" s="485"/>
      <c r="C32" s="485"/>
      <c r="D32" s="485"/>
      <c r="E32" s="485"/>
    </row>
    <row r="33" spans="1:5" ht="15.95" hidden="1" customHeight="1" x14ac:dyDescent="0.2">
      <c r="A33" s="101" t="s">
        <v>224</v>
      </c>
      <c r="B33" s="485"/>
      <c r="C33" s="485"/>
      <c r="D33" s="485"/>
      <c r="E33" s="485"/>
    </row>
    <row r="34" spans="1:5" ht="25.5" hidden="1" x14ac:dyDescent="0.2">
      <c r="A34" s="103" t="s">
        <v>258</v>
      </c>
      <c r="B34" s="485"/>
      <c r="C34" s="485"/>
      <c r="D34" s="485"/>
      <c r="E34" s="485"/>
    </row>
    <row r="35" spans="1:5" ht="15.95" hidden="1" customHeight="1" x14ac:dyDescent="0.2">
      <c r="A35" s="101" t="s">
        <v>228</v>
      </c>
      <c r="B35" s="485"/>
      <c r="C35" s="485"/>
      <c r="D35" s="485"/>
      <c r="E35" s="485"/>
    </row>
    <row r="36" spans="1:5" ht="15.95" hidden="1" customHeight="1" x14ac:dyDescent="0.2">
      <c r="A36" s="101" t="s">
        <v>229</v>
      </c>
      <c r="B36" s="485"/>
      <c r="C36" s="485"/>
      <c r="D36" s="485"/>
      <c r="E36" s="485"/>
    </row>
    <row r="37" spans="1:5" ht="15.95" hidden="1" customHeight="1" x14ac:dyDescent="0.2">
      <c r="A37" s="104" t="s">
        <v>259</v>
      </c>
      <c r="B37" s="485"/>
      <c r="C37" s="485"/>
      <c r="D37" s="485"/>
      <c r="E37" s="485"/>
    </row>
    <row r="38" spans="1:5" ht="15.95" hidden="1" customHeight="1" x14ac:dyDescent="0.2">
      <c r="A38" s="298" t="s">
        <v>260</v>
      </c>
      <c r="B38" s="485"/>
      <c r="C38" s="485"/>
      <c r="D38" s="485"/>
      <c r="E38" s="485"/>
    </row>
    <row r="39" spans="1:5" ht="15.75" hidden="1" customHeight="1" x14ac:dyDescent="0.2">
      <c r="A39" s="105"/>
      <c r="B39" s="487"/>
      <c r="C39" s="487"/>
      <c r="D39" s="106"/>
      <c r="E39" s="317"/>
    </row>
    <row r="40" spans="1:5" ht="15.95" hidden="1" customHeight="1" x14ac:dyDescent="0.2">
      <c r="A40" s="107"/>
      <c r="B40" s="488"/>
      <c r="C40" s="488"/>
      <c r="D40" s="108"/>
      <c r="E40" s="318"/>
    </row>
  </sheetData>
  <sheetProtection algorithmName="SHA-512" hashValue="/Ob0jgWL5abrUqrGAuEfqXRihnADd4DmkUysXKtfZ2SJ/vh2kQKCfyPaVeLWWZzoCiiyRNqQZfkLG0JLvBpiBQ==" saltValue="NMYyPCLHs5RCnKBZ69sYXw==" spinCount="100000" sheet="1" formatRows="0" selectLockedCells="1"/>
  <mergeCells count="24">
    <mergeCell ref="B24:E24"/>
    <mergeCell ref="B25:E25"/>
    <mergeCell ref="B26:E26"/>
    <mergeCell ref="A1:G1"/>
    <mergeCell ref="A18:G18"/>
    <mergeCell ref="B19:G19"/>
    <mergeCell ref="B22:E22"/>
    <mergeCell ref="B23:E23"/>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167eecda1c5d7b8c1510e7f5f4e5b3e0">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cdbdc63fb23610adbcd7ce6187b4d61f"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1223FDC7-8AF8-4B65-A54C-A43390EE9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172B9-2977-4C18-B664-3CE1221C9D80}">
  <ds:schemaRefs>
    <ds:schemaRef ds:uri="http://purl.org/dc/elements/1.1/"/>
    <ds:schemaRef ds:uri="http://schemas.openxmlformats.org/package/2006/metadata/core-properties"/>
    <ds:schemaRef ds:uri="http://purl.org/dc/terms/"/>
    <ds:schemaRef ds:uri="f3786703-79a9-47de-ad6a-ef81e658716c"/>
    <ds:schemaRef ds:uri="http://schemas.microsoft.com/office/2006/documentManagement/types"/>
    <ds:schemaRef ds:uri="306a5fad-798d-4972-9ba1-b7dc3bc171cd"/>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2025-11-28T11:58:35Z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