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5_LOKALNO_OBČINE/2025_LOKALNO OBČINE Rsklad/"/>
    </mc:Choice>
  </mc:AlternateContent>
  <xr:revisionPtr revIDLastSave="145" documentId="8_{53C8D14E-7495-40BE-A9AA-CC31A46ACE51}" xr6:coauthVersionLast="47" xr6:coauthVersionMax="47" xr10:uidLastSave="{0C95B05F-7A69-4F52-A16E-7B746E31B2F2}"/>
  <bookViews>
    <workbookView xWindow="23235" yWindow="3720" windowWidth="30630" windowHeight="15270" tabRatio="823" xr2:uid="{00000000-000D-0000-FFFF-FFFF00000000}"/>
  </bookViews>
  <sheets>
    <sheet name="NAVODILO" sheetId="22" r:id="rId1"/>
    <sheet name="List3" sheetId="27" state="hidden" r:id="rId2"/>
    <sheet name="PREDSTAVITEV" sheetId="3" r:id="rId3"/>
    <sheet name="DINAMIKA ZAHTEVKOV" sheetId="33" state="hidden" r:id="rId4"/>
    <sheet name="FINANČNE OBVEZNOSTI" sheetId="21" state="hidden" r:id="rId5"/>
    <sheet name="STROŠKI PROJEKTA" sheetId="28" state="hidden" r:id="rId6"/>
    <sheet name="VIRI FINANCIRANJA" sheetId="29" state="hidden" r:id="rId7"/>
    <sheet name="DENARNI TOK" sheetId="20" state="hidden" r:id="rId8"/>
    <sheet name="OGLJIČNI_ODTIS" sheetId="37" r:id="rId9"/>
    <sheet name="SAMOOCENITEV-NAVODILO" sheetId="40" r:id="rId10"/>
    <sheet name="KUMULACIJA in INTENZIVNOST DP" sheetId="34" state="hidden" r:id="rId11"/>
    <sheet name="Seznami za vozila" sheetId="39" state="hidden" r:id="rId12"/>
    <sheet name="ŠIFRANTI" sheetId="36" state="hidden" r:id="rId13"/>
    <sheet name="List1" sheetId="26" state="hidden" r:id="rId14"/>
    <sheet name="List2" sheetId="14" state="hidden" r:id="rId15"/>
  </sheets>
  <definedNames>
    <definedName name="_xlnm._FilterDatabase" localSheetId="12" hidden="1">ŠIFRANTI!$K$1:$W$213</definedName>
    <definedName name="_ftn1" localSheetId="2">#REF!</definedName>
    <definedName name="_ftnref1" localSheetId="2">PREDSTAVITEV!#REF!</definedName>
    <definedName name="_xlnm.Print_Area" localSheetId="4">'FINANČNE OBVEZNOSTI'!$A$1:$L$34</definedName>
    <definedName name="_xlnm.Print_Area" localSheetId="10">'KUMULACIJA in INTENZIVNOST DP'!$A$1:$N$42</definedName>
    <definedName name="_xlnm.Print_Area" localSheetId="2">PREDSTAVITEV!$A$1:$L$55</definedName>
    <definedName name="_xlnm.Print_Area" localSheetId="5">'STROŠKI PROJEKTA'!$A$1:$L$91</definedName>
    <definedName name="_xlnm.Print_Area" localSheetId="6">'VIRI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20" l="1"/>
  <c r="B23" i="20"/>
  <c r="J45" i="28"/>
  <c r="G33" i="34"/>
  <c r="M6" i="34" l="1"/>
  <c r="M5" i="34"/>
  <c r="M4" i="34"/>
  <c r="L4" i="34"/>
  <c r="L7" i="34"/>
  <c r="L6" i="34"/>
  <c r="L5" i="34"/>
  <c r="J39" i="28"/>
  <c r="J40" i="28"/>
  <c r="J41" i="28"/>
  <c r="J42" i="28"/>
  <c r="J43" i="28"/>
  <c r="J44" i="28"/>
  <c r="J38" i="28"/>
  <c r="L8" i="34" l="1"/>
  <c r="B18" i="20"/>
  <c r="B8" i="20" l="1"/>
  <c r="E83" i="28" l="1"/>
  <c r="K31" i="21"/>
  <c r="J31" i="21"/>
  <c r="I31" i="21"/>
  <c r="C23" i="21"/>
  <c r="I23" i="21"/>
  <c r="J23" i="21"/>
  <c r="K23" i="21"/>
  <c r="C17" i="21"/>
  <c r="I32" i="21" s="1"/>
  <c r="B17" i="21"/>
  <c r="K17" i="21"/>
  <c r="J17" i="21"/>
  <c r="J32" i="21" s="1"/>
  <c r="K32" i="21" s="1"/>
  <c r="I17" i="21"/>
  <c r="D14" i="29"/>
  <c r="D12" i="29"/>
  <c r="D11" i="29"/>
  <c r="D10" i="29"/>
  <c r="D9" i="29"/>
  <c r="D8" i="29"/>
  <c r="H7" i="29"/>
  <c r="G7" i="29"/>
  <c r="F7" i="29"/>
  <c r="E7" i="29"/>
  <c r="H4" i="29"/>
  <c r="G4" i="29"/>
  <c r="F4" i="29"/>
  <c r="E4" i="29"/>
  <c r="D6" i="29"/>
  <c r="D5" i="29"/>
  <c r="G31" i="34" l="1"/>
  <c r="I33" i="21"/>
  <c r="J33" i="21"/>
  <c r="K33" i="21" s="1"/>
  <c r="D7" i="29"/>
  <c r="D4" i="29"/>
  <c r="F83" i="28" l="1"/>
  <c r="G3" i="34" s="1"/>
  <c r="G39" i="34" s="1"/>
  <c r="D83" i="28"/>
  <c r="I7" i="28"/>
  <c r="L7" i="28"/>
  <c r="J7" i="28"/>
  <c r="K7" i="28"/>
  <c r="H9" i="28"/>
  <c r="H8" i="28"/>
  <c r="H7" i="28" s="1"/>
  <c r="L10" i="28"/>
  <c r="I10" i="28"/>
  <c r="J10" i="28"/>
  <c r="K10" i="28"/>
  <c r="H11" i="28"/>
  <c r="H12" i="28"/>
  <c r="K13" i="28"/>
  <c r="H15" i="28"/>
  <c r="L13" i="28"/>
  <c r="I13" i="28"/>
  <c r="J13" i="28"/>
  <c r="L16" i="28"/>
  <c r="I16" i="28"/>
  <c r="J16" i="28"/>
  <c r="K16" i="28"/>
  <c r="H18" i="28"/>
  <c r="L20" i="28"/>
  <c r="L78" i="28"/>
  <c r="I20" i="28"/>
  <c r="J20" i="28"/>
  <c r="K20" i="28"/>
  <c r="H28" i="28"/>
  <c r="H22" i="28"/>
  <c r="H23" i="28"/>
  <c r="H24" i="28"/>
  <c r="H25" i="28"/>
  <c r="H26" i="28"/>
  <c r="H27" i="28"/>
  <c r="H21" i="28"/>
  <c r="L29" i="28"/>
  <c r="I29" i="28"/>
  <c r="J29" i="28"/>
  <c r="K29" i="28"/>
  <c r="H30" i="28"/>
  <c r="H36" i="28"/>
  <c r="H31" i="28"/>
  <c r="H32" i="28"/>
  <c r="H33" i="28"/>
  <c r="H34" i="28"/>
  <c r="H35" i="28"/>
  <c r="L37" i="28"/>
  <c r="I37" i="28"/>
  <c r="H38" i="28"/>
  <c r="H48" i="28"/>
  <c r="L49" i="28"/>
  <c r="I49" i="28"/>
  <c r="J49" i="28"/>
  <c r="K49" i="28"/>
  <c r="H56" i="28"/>
  <c r="H50" i="28"/>
  <c r="H51" i="28"/>
  <c r="H52" i="28"/>
  <c r="H53" i="28"/>
  <c r="H54" i="28"/>
  <c r="H55" i="28"/>
  <c r="L57" i="28"/>
  <c r="I57" i="28"/>
  <c r="J57" i="28"/>
  <c r="K57" i="28"/>
  <c r="H64" i="28"/>
  <c r="H59" i="28"/>
  <c r="H60" i="28"/>
  <c r="H61" i="28"/>
  <c r="H62" i="28"/>
  <c r="H63" i="28"/>
  <c r="H58" i="28"/>
  <c r="L66" i="28"/>
  <c r="I66" i="28"/>
  <c r="J66" i="28"/>
  <c r="K66" i="28"/>
  <c r="H71" i="28"/>
  <c r="H67" i="28"/>
  <c r="H68" i="28"/>
  <c r="H69" i="28"/>
  <c r="H70" i="28"/>
  <c r="L72" i="28"/>
  <c r="I72" i="28"/>
  <c r="H77" i="28"/>
  <c r="J72" i="28"/>
  <c r="K72" i="28"/>
  <c r="H74" i="28"/>
  <c r="H75" i="28"/>
  <c r="H76" i="28"/>
  <c r="H73" i="28"/>
  <c r="H72" i="28" s="1"/>
  <c r="H80" i="28"/>
  <c r="H79" i="28"/>
  <c r="H78" i="28" s="1"/>
  <c r="I78" i="28"/>
  <c r="J78" i="28"/>
  <c r="K78" i="28"/>
  <c r="F66" i="28"/>
  <c r="F72" i="28"/>
  <c r="F78" i="28"/>
  <c r="F57" i="28"/>
  <c r="F49" i="28"/>
  <c r="F37" i="28"/>
  <c r="F29" i="28"/>
  <c r="F20" i="28"/>
  <c r="F16" i="28"/>
  <c r="F13" i="28"/>
  <c r="F10" i="28"/>
  <c r="F7" i="28"/>
  <c r="E7" i="28"/>
  <c r="E10" i="28"/>
  <c r="E13" i="28"/>
  <c r="E16" i="28"/>
  <c r="E20" i="28"/>
  <c r="E29" i="28"/>
  <c r="E37" i="28"/>
  <c r="E49" i="28"/>
  <c r="E57" i="28"/>
  <c r="E78" i="28"/>
  <c r="E66" i="28"/>
  <c r="E72" i="28"/>
  <c r="D78" i="28"/>
  <c r="D7" i="28"/>
  <c r="D10" i="28"/>
  <c r="D13" i="28"/>
  <c r="D16" i="28"/>
  <c r="D20" i="28"/>
  <c r="D29" i="28"/>
  <c r="D37" i="28"/>
  <c r="D49" i="28"/>
  <c r="D57" i="28"/>
  <c r="D66" i="28"/>
  <c r="D72" i="28"/>
  <c r="K29" i="21"/>
  <c r="E24" i="20" s="1"/>
  <c r="E23" i="20" s="1"/>
  <c r="J29" i="21"/>
  <c r="D24" i="20" s="1"/>
  <c r="D23" i="20" s="1"/>
  <c r="I29" i="21"/>
  <c r="C24" i="20" s="1"/>
  <c r="C29" i="21"/>
  <c r="L27" i="21"/>
  <c r="L28" i="21"/>
  <c r="L26" i="21"/>
  <c r="L16" i="21"/>
  <c r="L22" i="21"/>
  <c r="L21" i="21"/>
  <c r="L20" i="21"/>
  <c r="I18" i="34"/>
  <c r="I32" i="34"/>
  <c r="I28" i="34"/>
  <c r="G7" i="34"/>
  <c r="G6" i="34"/>
  <c r="G12" i="34" s="1"/>
  <c r="G5" i="34"/>
  <c r="G11" i="34" s="1"/>
  <c r="G4" i="34"/>
  <c r="G10" i="34" s="1"/>
  <c r="G13" i="34" l="1"/>
  <c r="C23" i="20"/>
  <c r="I34" i="21"/>
  <c r="J34" i="21" s="1"/>
  <c r="K34" i="21" s="1"/>
  <c r="H20" i="28"/>
  <c r="L65" i="28"/>
  <c r="D65" i="28"/>
  <c r="E65" i="28"/>
  <c r="H49" i="28"/>
  <c r="H66" i="28"/>
  <c r="H65" i="28" s="1"/>
  <c r="H29" i="28"/>
  <c r="H57" i="28"/>
  <c r="H10" i="28"/>
  <c r="L29" i="21"/>
  <c r="L23" i="21"/>
  <c r="L33" i="21" s="1"/>
  <c r="F65" i="28"/>
  <c r="L19" i="28"/>
  <c r="E19" i="28"/>
  <c r="D19" i="28"/>
  <c r="D6" i="28"/>
  <c r="L6" i="28"/>
  <c r="E6" i="28"/>
  <c r="I16" i="34"/>
  <c r="V27" i="37"/>
  <c r="U27" i="37"/>
  <c r="P27" i="37"/>
  <c r="O27" i="37"/>
  <c r="J27" i="37"/>
  <c r="I27" i="37"/>
  <c r="G41" i="34" l="1"/>
  <c r="L34" i="21"/>
  <c r="E82" i="28"/>
  <c r="D82" i="28"/>
  <c r="D81" i="28"/>
  <c r="C29" i="20"/>
  <c r="D29" i="20"/>
  <c r="E81" i="28"/>
  <c r="L82" i="28"/>
  <c r="L5" i="21"/>
  <c r="J38" i="3"/>
  <c r="J39" i="3"/>
  <c r="J40" i="3"/>
  <c r="J41" i="3"/>
  <c r="J42" i="3"/>
  <c r="J43" i="3"/>
  <c r="J44" i="3"/>
  <c r="J45" i="3"/>
  <c r="J46" i="3"/>
  <c r="J47" i="3"/>
  <c r="J48" i="3"/>
  <c r="J49" i="3"/>
  <c r="J50" i="3"/>
  <c r="J51" i="3"/>
  <c r="J52" i="3"/>
  <c r="E29" i="20" l="1"/>
  <c r="J53" i="3"/>
  <c r="E16" i="3"/>
  <c r="G24" i="34" l="1"/>
  <c r="G25" i="34"/>
  <c r="G26" i="34" s="1"/>
  <c r="A29" i="34" s="1"/>
  <c r="I22" i="34" l="1"/>
  <c r="G17" i="34"/>
  <c r="A19" i="34" s="1"/>
  <c r="E8" i="20" l="1"/>
  <c r="D8" i="20"/>
  <c r="H3" i="28"/>
  <c r="A87" i="28" l="1"/>
  <c r="K25" i="21" l="1"/>
  <c r="F30" i="33"/>
  <c r="G30" i="33"/>
  <c r="H30" i="33"/>
  <c r="K30" i="33"/>
  <c r="F31" i="33" l="1"/>
  <c r="L6" i="21"/>
  <c r="L7" i="21"/>
  <c r="L8" i="21"/>
  <c r="L9" i="21"/>
  <c r="L10" i="21"/>
  <c r="L11" i="21"/>
  <c r="L12" i="21"/>
  <c r="L13" i="21"/>
  <c r="L14" i="21"/>
  <c r="L15" i="21"/>
  <c r="K19" i="21"/>
  <c r="E19" i="20"/>
  <c r="E18" i="20" s="1"/>
  <c r="L18" i="21"/>
  <c r="K4" i="21"/>
  <c r="L17" i="21" l="1"/>
  <c r="L32" i="21" s="1"/>
  <c r="F13" i="29"/>
  <c r="G13" i="29"/>
  <c r="H13" i="29"/>
  <c r="E13" i="29"/>
  <c r="C9" i="20"/>
  <c r="D9" i="20"/>
  <c r="E9" i="20"/>
  <c r="B9" i="20"/>
  <c r="H3" i="29"/>
  <c r="G3" i="29"/>
  <c r="F3" i="29"/>
  <c r="E3" i="29"/>
  <c r="H47" i="28"/>
  <c r="H46" i="28"/>
  <c r="H45" i="28"/>
  <c r="H44" i="28"/>
  <c r="H43" i="28"/>
  <c r="H42" i="28"/>
  <c r="H41" i="28"/>
  <c r="H40" i="28"/>
  <c r="H39" i="28"/>
  <c r="H17" i="28"/>
  <c r="H14" i="28"/>
  <c r="H13" i="28" s="1"/>
  <c r="J37" i="28"/>
  <c r="K37" i="28"/>
  <c r="L5" i="28"/>
  <c r="K5" i="28"/>
  <c r="C8" i="20"/>
  <c r="E3" i="20"/>
  <c r="D3" i="20"/>
  <c r="C3" i="20"/>
  <c r="B3" i="20"/>
  <c r="C36" i="29"/>
  <c r="C35" i="29"/>
  <c r="C34" i="29"/>
  <c r="C33" i="29"/>
  <c r="C32" i="29"/>
  <c r="C31" i="29"/>
  <c r="C30" i="29"/>
  <c r="C29" i="29"/>
  <c r="C27" i="29"/>
  <c r="C26" i="29"/>
  <c r="C25" i="29"/>
  <c r="H31" i="21"/>
  <c r="J25" i="21"/>
  <c r="I25" i="21"/>
  <c r="J19" i="21"/>
  <c r="I19" i="21"/>
  <c r="J4" i="21"/>
  <c r="I4" i="21"/>
  <c r="J5" i="28"/>
  <c r="I5" i="28"/>
  <c r="H83" i="28" l="1"/>
  <c r="G38" i="34" s="1"/>
  <c r="M7" i="34"/>
  <c r="H37" i="28"/>
  <c r="H19" i="28" s="1"/>
  <c r="H16" i="28"/>
  <c r="H6" i="28" s="1"/>
  <c r="H15" i="29"/>
  <c r="H16" i="29" s="1"/>
  <c r="B10" i="20"/>
  <c r="B7" i="20" s="1"/>
  <c r="B26" i="20" s="1"/>
  <c r="D13" i="29"/>
  <c r="D15" i="29" s="1"/>
  <c r="E15" i="29"/>
  <c r="C10" i="20"/>
  <c r="C7" i="20" s="1"/>
  <c r="F15" i="29"/>
  <c r="D10" i="20"/>
  <c r="D7" i="20" s="1"/>
  <c r="G15" i="29"/>
  <c r="D19" i="20"/>
  <c r="D18" i="20" s="1"/>
  <c r="D27" i="37"/>
  <c r="K65" i="28"/>
  <c r="K6" i="28"/>
  <c r="I65" i="28"/>
  <c r="I19" i="28"/>
  <c r="J6" i="28"/>
  <c r="J65" i="28"/>
  <c r="I6" i="28"/>
  <c r="E10" i="20"/>
  <c r="E7" i="20" s="1"/>
  <c r="E26" i="20" s="1"/>
  <c r="K19" i="28"/>
  <c r="J19" i="28"/>
  <c r="J82" i="28" s="1"/>
  <c r="C24" i="29"/>
  <c r="C38" i="29"/>
  <c r="C28" i="29"/>
  <c r="C23" i="29"/>
  <c r="F6" i="28"/>
  <c r="F19" i="28"/>
  <c r="D89" i="28" l="1"/>
  <c r="K3" i="34" s="1"/>
  <c r="M8" i="34"/>
  <c r="L35" i="34"/>
  <c r="G35" i="34" s="1"/>
  <c r="A36" i="34" s="1"/>
  <c r="G40" i="34"/>
  <c r="G42" i="34"/>
  <c r="B27" i="20"/>
  <c r="D26" i="20"/>
  <c r="F82" i="28"/>
  <c r="H82" i="28"/>
  <c r="H81" i="28"/>
  <c r="K81" i="28"/>
  <c r="I81" i="28"/>
  <c r="I82" i="28"/>
  <c r="E17" i="29" s="1"/>
  <c r="E16" i="29"/>
  <c r="C13" i="29"/>
  <c r="C7" i="29"/>
  <c r="C4" i="29"/>
  <c r="F81" i="28"/>
  <c r="H17" i="29"/>
  <c r="K82" i="28"/>
  <c r="G16" i="29" s="1"/>
  <c r="F17" i="29"/>
  <c r="J81" i="28"/>
  <c r="C37" i="29"/>
  <c r="L81" i="28"/>
  <c r="D90" i="28" l="1"/>
  <c r="F16" i="29"/>
  <c r="C15" i="29"/>
  <c r="G17" i="29"/>
  <c r="D16" i="29" l="1"/>
  <c r="L25" i="21" l="1"/>
  <c r="L4" i="21" l="1"/>
  <c r="L31"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F20" i="26"/>
  <c r="D21" i="26"/>
  <c r="E21" i="26" s="1"/>
  <c r="C21" i="26"/>
  <c r="A23" i="26"/>
  <c r="B22" i="26"/>
  <c r="C26" i="20" l="1"/>
  <c r="C22" i="26"/>
  <c r="D22" i="26"/>
  <c r="E22" i="26" s="1"/>
  <c r="A24" i="26"/>
  <c r="B23" i="26"/>
  <c r="F21" i="26"/>
  <c r="C27" i="20" l="1"/>
  <c r="D27" i="20" s="1"/>
  <c r="E27" i="20" s="1"/>
  <c r="F22" i="26"/>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<sst xmlns="http://schemas.openxmlformats.org/spreadsheetml/2006/main" count="2698" uniqueCount="864">
  <si>
    <t>NAVODILA ZA IZPOLNJEVANJE</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</si>
  <si>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</si>
  <si>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</si>
  <si>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</si>
  <si>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</si>
  <si>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</si>
  <si>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</si>
  <si>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</si>
  <si>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</si>
  <si>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</si>
  <si>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</si>
  <si>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</si>
  <si>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</si>
  <si>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</si>
  <si>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</si>
  <si>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</si>
  <si>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DENARNI TOK</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</si>
  <si>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</si>
  <si>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</si>
  <si>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</si>
  <si>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</si>
  <si>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</si>
  <si>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</si>
  <si>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</si>
  <si>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</si>
  <si>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</si>
  <si>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</si>
  <si>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</si>
  <si>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</si>
  <si>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</si>
  <si>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</si>
  <si>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</si>
  <si>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</si>
  <si>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</si>
  <si>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</si>
  <si>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</si>
  <si>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</si>
  <si>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</si>
  <si>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</si>
  <si>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</si>
  <si>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</si>
  <si>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</si>
  <si>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</si>
  <si>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</si>
  <si>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</si>
  <si>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NE</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</si>
  <si>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</si>
  <si>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</si>
  <si>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</si>
  <si>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</si>
  <si>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</si>
  <si>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</si>
  <si>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</si>
  <si>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</si>
  <si>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</si>
  <si>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</si>
  <si>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Plan prodaje in zavezujoče pogodbe, predpogodbe, pisma o nameri za prodajo ter oblike tržnega komuniciranja</t>
  </si>
  <si>
    <t>Predstavitev tehnologije in opreme (mehanizacija/oprema, zgradbe, zemljišča, stalež živali, ...) ter tehnološkega procesa</t>
  </si>
  <si>
    <t>Znanja in spretnosti, delovne izkušnje ter izobrazba vlagatelja</t>
  </si>
  <si>
    <t>Vlaganja v razvojno usmerjenost v zadnjih 5 letih (investicije v tehnološko opremljenost, vlaganje v razvoj novih produktov, .…)</t>
  </si>
  <si>
    <t>Predstavite članstvo v zbornicah, zadrugah oz. drugih gospodarskih/kmetijskih organizacijah</t>
  </si>
  <si>
    <t>Opis blagovne znamke, patenta</t>
  </si>
  <si>
    <t>PODATKI O PROJEKTU</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</si>
  <si>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</si>
  <si>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</si>
  <si>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</si>
  <si>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</si>
  <si>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</si>
  <si>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</si>
  <si>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</si>
  <si>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</si>
  <si>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</si>
  <si>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</si>
  <si>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</si>
  <si>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</si>
  <si>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</si>
  <si>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</si>
  <si>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</si>
  <si>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</si>
  <si>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</si>
  <si>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</si>
  <si>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</si>
  <si>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</si>
  <si>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</si>
  <si>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</si>
  <si>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</si>
  <si>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</si>
  <si>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</si>
  <si>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</si>
  <si>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</si>
  <si>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</si>
  <si>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</si>
  <si>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</si>
  <si>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</si>
  <si>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</si>
  <si>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</si>
  <si>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</si>
  <si>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</si>
  <si>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</si>
  <si>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</si>
  <si>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</si>
  <si>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</si>
  <si>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</si>
  <si>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</si>
  <si>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</si>
  <si>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</si>
  <si>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</si>
  <si>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</si>
  <si>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</si>
  <si>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</si>
  <si>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</si>
  <si>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</si>
  <si>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</si>
  <si>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</si>
  <si>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</si>
  <si>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</si>
  <si>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</si>
  <si>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</si>
  <si>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</si>
  <si>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</si>
  <si>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</si>
  <si>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</si>
  <si>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</si>
  <si>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</si>
  <si>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</si>
  <si>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</si>
  <si>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</si>
  <si>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</si>
  <si>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Planiran znesek v EUR</t>
  </si>
  <si>
    <t>Kredit / leasing 1</t>
  </si>
  <si>
    <t>Kredit / leasing 2</t>
  </si>
  <si>
    <t>Kredit / leasing 3</t>
  </si>
  <si>
    <t>Stanje finančnih obveznosti</t>
  </si>
  <si>
    <t>Stanje obstoječih finančnih obveznosti (krediti, leasingi)</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</si>
  <si>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</si>
  <si>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</si>
  <si>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</si>
  <si>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</si>
  <si>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</si>
  <si>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</si>
  <si>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</si>
  <si>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</si>
  <si>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</si>
  <si>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</si>
  <si>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</si>
  <si>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</si>
  <si>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Sredstva SRRS za upravičene stroške projekta</t>
  </si>
  <si>
    <t>Shema državne pomoči - izpolni SRRS</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</si>
  <si>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</si>
  <si>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</si>
  <si>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</si>
  <si>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</si>
  <si>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</si>
  <si>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</si>
  <si>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</si>
  <si>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</si>
  <si>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</si>
  <si>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</si>
  <si>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</si>
  <si>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</si>
  <si>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</si>
  <si>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</si>
  <si>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</si>
  <si>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</si>
  <si>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</si>
  <si>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ABER</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</si>
  <si>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</si>
  <si>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</si>
  <si>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</si>
  <si>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</si>
  <si>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</si>
  <si>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</si>
  <si>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</si>
  <si>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</si>
  <si>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</si>
  <si>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</si>
  <si>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</si>
  <si>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</si>
  <si>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(A+B+C+D)</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</si>
  <si>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</si>
  <si>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</si>
  <si>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</si>
  <si>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</si>
  <si>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</si>
  <si>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</si>
  <si>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</si>
  <si>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</si>
  <si>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</si>
  <si>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1. Lastna denarna sredstva</t>
  </si>
  <si>
    <t>2. Dokapitalizacija</t>
  </si>
  <si>
    <t>B. SKUPAJ KREDITI, POSOJILA, LEASINGI</t>
  </si>
  <si>
    <t>1. Krediti pri bankah in drugih pravnih in fiz. osebah</t>
  </si>
  <si>
    <t>2. Premostitveni krediti pri banki, ne SRRS</t>
  </si>
  <si>
    <t>3. Posojila SRRS, tudi premostitvena (PF)</t>
  </si>
  <si>
    <t>4. Krediti lastnikov</t>
  </si>
  <si>
    <t>5. Finančni leasing</t>
  </si>
  <si>
    <t>C. NEPOVRATNA SREDSTVA</t>
  </si>
  <si>
    <t>1. Izplačilo nepovratnih sredstev (NS)</t>
  </si>
  <si>
    <t>E. SKUPAJ VIRI FINANCIRANJA (A+B+C)</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</si>
  <si>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</si>
  <si>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</si>
  <si>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</si>
  <si>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</si>
  <si>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</si>
  <si>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</si>
  <si>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</si>
  <si>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</si>
  <si>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</si>
  <si>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</si>
  <si>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</si>
  <si>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</si>
  <si>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</si>
  <si>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</si>
  <si>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krediti,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</si>
  <si>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</si>
  <si>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</si>
  <si>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</si>
  <si>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</si>
  <si>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</si>
  <si>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</si>
  <si>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</si>
  <si>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</si>
  <si>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</si>
  <si>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</si>
  <si>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</si>
  <si>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</si>
  <si>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</si>
  <si>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</si>
  <si>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</si>
  <si>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</si>
  <si>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</si>
  <si>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</si>
  <si>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</si>
  <si>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</si>
  <si>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</si>
  <si>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</si>
  <si>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</si>
  <si>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</si>
  <si>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</si>
  <si>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</si>
  <si>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</si>
  <si>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</si>
  <si>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</si>
  <si>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</si>
  <si>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</si>
  <si>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</si>
  <si>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</si>
  <si>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</si>
  <si>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</si>
  <si>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</si>
  <si>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</si>
  <si>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</si>
  <si>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</si>
  <si>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</si>
  <si>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</si>
  <si>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</si>
  <si>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</si>
  <si>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</si>
  <si>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</si>
  <si>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</si>
  <si>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</si>
  <si>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</si>
  <si>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</si>
  <si>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</si>
  <si>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</si>
  <si>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</si>
  <si>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</si>
  <si>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</si>
  <si>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</si>
  <si>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</si>
  <si>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</si>
  <si>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</si>
  <si>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</si>
  <si>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</si>
  <si>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</si>
  <si>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</si>
  <si>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</si>
  <si>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</si>
  <si>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</si>
  <si>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</si>
  <si>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</si>
  <si>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</si>
  <si>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</si>
  <si>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</si>
  <si>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</si>
  <si>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</si>
  <si>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</si>
  <si>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</si>
  <si>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</si>
  <si>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</si>
  <si>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</si>
  <si>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</si>
  <si>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</si>
  <si>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</si>
  <si>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</si>
  <si>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</si>
  <si>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</si>
  <si>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</si>
  <si>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</si>
  <si>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</si>
  <si>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</si>
  <si>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</si>
  <si>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</si>
  <si>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</si>
  <si>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</si>
  <si>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</si>
  <si>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</si>
  <si>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</si>
  <si>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t>ABER - Uredba o skupinskih izjemah v kmetijstvu</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</si>
  <si>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</si>
  <si>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</si>
  <si>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</si>
  <si>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</si>
  <si>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</si>
  <si>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</si>
  <si>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</si>
  <si>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</si>
  <si>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</si>
  <si>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</si>
  <si>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</si>
  <si>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</si>
  <si>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</si>
  <si>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</si>
  <si>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</si>
  <si>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</si>
  <si>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</si>
  <si>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</si>
  <si>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</si>
  <si>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</si>
  <si>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</si>
  <si>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</si>
  <si>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</si>
  <si>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</si>
  <si>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</si>
  <si>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</si>
  <si>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</si>
  <si>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</si>
  <si>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</si>
  <si>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</si>
  <si>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</si>
  <si>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</si>
  <si>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</si>
  <si>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</si>
  <si>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</si>
  <si>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</si>
  <si>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</si>
  <si>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</si>
  <si>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</si>
  <si>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</si>
  <si>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</si>
  <si>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</si>
  <si>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</si>
  <si>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</si>
  <si>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</si>
  <si>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</si>
  <si>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</si>
  <si>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</si>
  <si>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</si>
  <si>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</si>
  <si>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</si>
  <si>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</si>
  <si>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</si>
  <si>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</si>
  <si>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</si>
  <si>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</si>
  <si>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</si>
  <si>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</si>
  <si>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</si>
  <si>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</si>
  <si>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</si>
  <si>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</si>
  <si>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</si>
  <si>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</si>
  <si>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</si>
  <si>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</si>
  <si>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</si>
  <si>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</si>
  <si>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</si>
  <si>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</si>
  <si>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</si>
  <si>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</si>
  <si>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</si>
  <si>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</si>
  <si>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</si>
  <si>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</si>
  <si>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</si>
  <si>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</si>
  <si>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</si>
  <si>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</si>
  <si>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</si>
  <si>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</si>
  <si>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</si>
  <si>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</si>
  <si>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</si>
  <si>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</si>
  <si>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</si>
  <si>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</si>
  <si>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</si>
  <si>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</si>
  <si>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</si>
  <si>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</si>
  <si>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</si>
  <si>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</si>
  <si>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</si>
  <si>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</si>
  <si>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</si>
  <si>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</si>
  <si>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</si>
  <si>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</si>
  <si>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</si>
  <si>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</si>
  <si>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</si>
  <si>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</si>
  <si>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</si>
  <si>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</si>
  <si>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</si>
  <si>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02</t>
  </si>
  <si>
    <t>SI04</t>
  </si>
  <si>
    <t>Zahodna Slovenija</t>
  </si>
  <si>
    <t>SI043</t>
  </si>
  <si>
    <t>Goriška</t>
  </si>
  <si>
    <t>001</t>
  </si>
  <si>
    <t>Ajdovščina</t>
  </si>
  <si>
    <t>A1</t>
  </si>
  <si>
    <t>de minimis kmetijstvo</t>
  </si>
  <si>
    <t>Srednje veliko</t>
  </si>
  <si>
    <t>SI044</t>
  </si>
  <si>
    <t>Obalno-kraška</t>
  </si>
  <si>
    <t>Ankaran/Ancarano</t>
  </si>
  <si>
    <t>A2</t>
  </si>
  <si>
    <t>regionalna</t>
  </si>
  <si>
    <t>Mikro in malo</t>
  </si>
  <si>
    <t>01</t>
  </si>
  <si>
    <t>SI03</t>
  </si>
  <si>
    <t>Vzhodna Slovenija</t>
  </si>
  <si>
    <t>SI031</t>
  </si>
  <si>
    <t>Pomurska</t>
  </si>
  <si>
    <t>Apače</t>
  </si>
  <si>
    <t>B1</t>
  </si>
  <si>
    <t>Toplotna črpalka - elektrika</t>
  </si>
  <si>
    <t>002</t>
  </si>
  <si>
    <t>Beltinci</t>
  </si>
  <si>
    <t>B2</t>
  </si>
  <si>
    <t>Električni grelec - elektrika</t>
  </si>
  <si>
    <t>ni sheme</t>
  </si>
  <si>
    <t>SI032</t>
  </si>
  <si>
    <t>Podravska</t>
  </si>
  <si>
    <t>Benedikt</t>
  </si>
  <si>
    <t>C</t>
  </si>
  <si>
    <t>Daljinska toplota</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</si>
  <si>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</si>
  <si>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</si>
  <si>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</si>
  <si>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</si>
  <si>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</si>
  <si>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</si>
  <si>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</si>
  <si>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</si>
  <si>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</si>
  <si>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</si>
  <si>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</si>
  <si>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</si>
  <si>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</si>
  <si>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</si>
  <si>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</si>
  <si>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</si>
  <si>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</si>
  <si>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</si>
  <si>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</si>
  <si>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</si>
  <si>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</si>
  <si>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</si>
  <si>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</si>
  <si>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</si>
  <si>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</si>
  <si>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</si>
  <si>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</si>
  <si>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</si>
  <si>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</si>
  <si>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</si>
  <si>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</si>
  <si>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</si>
  <si>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</si>
  <si>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</si>
  <si>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</si>
  <si>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</si>
  <si>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</si>
  <si>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</si>
  <si>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</si>
  <si>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</si>
  <si>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</si>
  <si>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</si>
  <si>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</si>
  <si>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</si>
  <si>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</si>
  <si>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</si>
  <si>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</si>
  <si>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</si>
  <si>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</si>
  <si>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</si>
  <si>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</si>
  <si>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</si>
  <si>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</si>
  <si>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</si>
  <si>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</si>
  <si>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</si>
  <si>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</si>
  <si>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</si>
  <si>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</si>
  <si>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</si>
  <si>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</si>
  <si>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</si>
  <si>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</si>
  <si>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</si>
  <si>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</si>
  <si>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</si>
  <si>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</si>
  <si>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</si>
  <si>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</si>
  <si>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</si>
  <si>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</si>
  <si>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</si>
  <si>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</si>
  <si>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</si>
  <si>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</si>
  <si>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</si>
  <si>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</si>
  <si>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</si>
  <si>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</si>
  <si>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</si>
  <si>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</si>
  <si>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</si>
  <si>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</si>
  <si>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</si>
  <si>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</si>
  <si>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</si>
  <si>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</si>
  <si>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</si>
  <si>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</si>
  <si>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</si>
  <si>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</si>
  <si>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</si>
  <si>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</si>
  <si>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</si>
  <si>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</si>
  <si>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</si>
  <si>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</si>
  <si>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</si>
  <si>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</si>
  <si>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</si>
  <si>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</si>
  <si>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</si>
  <si>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</si>
  <si>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</si>
  <si>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</si>
  <si>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</si>
  <si>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</si>
  <si>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</si>
  <si>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</si>
  <si>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</si>
  <si>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</si>
  <si>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</si>
  <si>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</si>
  <si>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</si>
  <si>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</si>
  <si>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</si>
  <si>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</si>
  <si>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</si>
  <si>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</si>
  <si>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</si>
  <si>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</si>
  <si>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</si>
  <si>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</si>
  <si>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</si>
  <si>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</si>
  <si>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</si>
  <si>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</si>
  <si>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</si>
  <si>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</si>
  <si>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</si>
  <si>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</si>
  <si>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</si>
  <si>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</si>
  <si>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</si>
  <si>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</si>
  <si>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</si>
  <si>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</si>
  <si>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</si>
  <si>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</si>
  <si>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</si>
  <si>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</si>
  <si>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</si>
  <si>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</si>
  <si>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</si>
  <si>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</si>
  <si>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</si>
  <si>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</si>
  <si>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</si>
  <si>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</si>
  <si>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</si>
  <si>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</si>
  <si>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</si>
  <si>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</si>
  <si>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</si>
  <si>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</si>
  <si>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</si>
  <si>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</si>
  <si>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</si>
  <si>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</si>
  <si>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</si>
  <si>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</si>
  <si>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</si>
  <si>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</si>
  <si>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</si>
  <si>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</si>
  <si>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</si>
  <si>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</si>
  <si>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</si>
  <si>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</si>
  <si>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</si>
  <si>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</si>
  <si>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</si>
  <si>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</si>
  <si>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</si>
  <si>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</si>
  <si>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</si>
  <si>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</si>
  <si>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</si>
  <si>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</si>
  <si>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</si>
  <si>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</si>
  <si>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</si>
  <si>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</si>
  <si>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</si>
  <si>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</si>
  <si>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</si>
  <si>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</si>
  <si>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</si>
  <si>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</si>
  <si>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</si>
  <si>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</si>
  <si>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</si>
  <si>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</si>
  <si>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</si>
  <si>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</si>
  <si>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</si>
  <si>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</si>
  <si>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</si>
  <si>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</si>
  <si>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</si>
  <si>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</si>
  <si>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</si>
  <si>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</si>
  <si>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</si>
  <si>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</si>
  <si>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</si>
  <si>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</si>
  <si>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</si>
  <si>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</si>
  <si>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</si>
  <si>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</si>
  <si>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</si>
  <si>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</si>
  <si>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</si>
  <si>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</si>
  <si>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</si>
  <si>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</si>
  <si>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</si>
  <si>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</si>
  <si>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</si>
  <si>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</si>
  <si>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</si>
  <si>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</si>
  <si>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</si>
  <si>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</si>
  <si>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</si>
  <si>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</si>
  <si>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</si>
  <si>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</si>
  <si>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</si>
  <si>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</si>
  <si>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</si>
  <si>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</si>
  <si>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</si>
  <si>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</si>
  <si>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</si>
  <si>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</si>
  <si>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</si>
  <si>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</si>
  <si>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</si>
  <si>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</si>
  <si>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</si>
  <si>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</si>
  <si>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</si>
  <si>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</si>
  <si>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</si>
  <si>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</si>
  <si>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</si>
  <si>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</si>
  <si>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</si>
  <si>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</si>
  <si>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</si>
  <si>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</si>
  <si>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</si>
  <si>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</si>
  <si>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</si>
  <si>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</si>
  <si>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</si>
  <si>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</si>
  <si>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</si>
  <si>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</si>
  <si>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</si>
  <si>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</si>
  <si>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</si>
  <si>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</si>
  <si>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</si>
  <si>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</si>
  <si>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</si>
  <si>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</si>
  <si>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</si>
  <si>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</si>
  <si>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</si>
  <si>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</si>
  <si>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</si>
  <si>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</si>
  <si>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</si>
  <si>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</si>
  <si>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</si>
  <si>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</si>
  <si>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</si>
  <si>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</si>
  <si>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</si>
  <si>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</si>
  <si>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</si>
  <si>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</si>
  <si>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</si>
  <si>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</si>
  <si>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</si>
  <si>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</si>
  <si>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</si>
  <si>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</si>
  <si>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</si>
  <si>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</si>
  <si>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</si>
  <si>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</si>
  <si>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</si>
  <si>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</si>
  <si>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</si>
  <si>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</si>
  <si>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</si>
  <si>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</si>
  <si>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</si>
  <si>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</si>
  <si>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</si>
  <si>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</si>
  <si>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</si>
  <si>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</si>
  <si>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</si>
  <si>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</si>
  <si>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</si>
  <si>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</si>
  <si>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</si>
  <si>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</si>
  <si>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</si>
  <si>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</si>
  <si>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</si>
  <si>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</si>
  <si>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</si>
  <si>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</si>
  <si>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</si>
  <si>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</si>
  <si>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</si>
  <si>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</si>
  <si>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</si>
  <si>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</si>
  <si>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</si>
  <si>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</si>
  <si>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</si>
  <si>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</si>
  <si>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</si>
  <si>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</si>
  <si>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</si>
  <si>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</si>
  <si>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</si>
  <si>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</si>
  <si>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</si>
  <si>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</si>
  <si>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</si>
  <si>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</si>
  <si>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</si>
  <si>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</si>
  <si>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</si>
  <si>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</si>
  <si>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</si>
  <si>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</si>
  <si>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</si>
  <si>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</si>
  <si>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</si>
  <si>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</si>
  <si>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</si>
  <si>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</si>
  <si>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</si>
  <si>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</si>
  <si>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</si>
  <si>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</si>
  <si>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kombajn za zrnje</t>
  </si>
  <si>
    <t>Kombajn za zrnje - prilagoditev žitnega hedra za oljno ogrščico</t>
  </si>
  <si>
    <t>Prikolica za pretovor žit s transporterjem</t>
  </si>
  <si>
    <t>Kombajn za zrnje - heder za koruzo</t>
  </si>
  <si>
    <t>Brusilnik nožev za nakladalne prikolice, balirke</t>
  </si>
  <si>
    <t>Naprava za obračanje boks palet pri stresanju</t>
  </si>
  <si>
    <t>Valjar žlebast (rezalni)</t>
  </si>
  <si>
    <t>Sončna elektrarna</t>
  </si>
  <si>
    <t>Kmetijsko zemljišče</t>
  </si>
  <si>
    <t>Vlaganja v digitalizacijo v zadnjih 5 letih (brezpapirno poslovanje, digitalno trženje (spletna trgovina, platforma), druga vlaganja v digitalizacijo, …) ter vlaganja v avtomatizacijo / digitalizacijo s projektom</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</si>
  <si>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b/>
        <sz val="12"/>
        <color rgb="FFFF0000"/>
        <rFont val="Calibri"/>
        <family val="2"/>
        <charset val="238"/>
        <scheme val="minor"/>
      </rPr>
      <t>V eRskladu pod zavihek SAMOOCENITEV, v polju Opomba čim bolje utemeljite posamezno merilo</t>
    </r>
    <r>
      <rPr>
        <sz val="12"/>
        <color rgb="FFFF0000"/>
        <rFont val="Calibri"/>
        <family val="2"/>
        <charset val="238"/>
        <scheme val="minor"/>
      </rPr>
      <t>.</t>
    </r>
    <r>
      <rPr>
        <sz val="11"/>
        <color rgb="FFFF0000"/>
        <rFont val="Calibri"/>
        <family val="2"/>
        <charset val="238"/>
        <scheme val="minor"/>
      </rPr>
      <t xml:space="preserve">
</t>
    </r>
    <r>
      <rPr>
        <sz val="11"/>
        <rFont val="Calibri"/>
        <family val="2"/>
        <charset val="238"/>
        <scheme val="minor"/>
      </rPr>
      <t xml:space="preserve">
</t>
    </r>
  </si>
  <si>
    <t>Najvišji znesek pomoči (bruto ekvivalent NPS) na projekt - ABER</t>
  </si>
  <si>
    <t>Splošna intenzivnost - primarna kmetijska proizvodnja (ABER)</t>
  </si>
  <si>
    <t>Naložbe, povezane z enim ali več specifičnimi okoljskimi ali podnebnimi cilji</t>
  </si>
  <si>
    <t>Naložbe majhnih kmetij</t>
  </si>
  <si>
    <t>Neproizvodne naložbe</t>
  </si>
  <si>
    <t>Naložbe mladih kmetov</t>
  </si>
  <si>
    <t>Naložbe, povezane z dobrobitjo živali</t>
  </si>
  <si>
    <t>Naložbe za obnovo proizvodnega potenciala</t>
  </si>
  <si>
    <t>Naložbe v namakalno infratrukturo zunaj KMG, katerih lastniki so KMG</t>
  </si>
  <si>
    <t>Naložbe v namakanje na kmetiji</t>
  </si>
  <si>
    <t>Naložbe v namakalni objekt ali namakalno infrastukturo s prihranki vode (teh. spec)</t>
  </si>
  <si>
    <t>Pravilnik AGRO 3.0, 15. člen - INTENZIVNOSTI</t>
  </si>
  <si>
    <t>SPODNJA SLIKA NI NAŠA PRAVNA PODLAGA, AMPAK JETO 15. ČLEN PRAVILNIKA AGRO 3.0 - GLEJ SPODAJ</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</si>
  <si>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celicI G 31</t>
    </r>
  </si>
  <si>
    <t>Državna pomoč iz drugih javnih virov v istih upravičenih stroških</t>
  </si>
  <si>
    <t>Upravičeni stroški prijavljenega projekta po različnih shemah</t>
  </si>
  <si>
    <t>brez DDV</t>
  </si>
  <si>
    <t>z DDV</t>
  </si>
  <si>
    <t>Upravičena vrednost projekta</t>
  </si>
  <si>
    <t>Seštevek državnih pomoči in pomoči de minimis v upravičeni vrednosti projekta</t>
  </si>
  <si>
    <r>
      <rPr>
        <sz val="9"/>
        <color theme="1"/>
        <rFont val="Arial"/>
        <family val="2"/>
        <charset val="238"/>
      </rPr>
      <t>Seštevek drugih javnih virov</t>
    </r>
    <r>
      <rPr>
        <sz val="10"/>
        <color theme="1"/>
        <rFont val="Arial"/>
        <family val="2"/>
        <charset val="238"/>
      </rPr>
      <t xml:space="preserve">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</si>
  <si>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r>
      <t xml:space="preserve">Drugi javni viri za upravičene stroške projekta
(priložite odločbo, sklep, ..)
</t>
    </r>
    <r>
      <rPr>
        <sz val="10"/>
        <color rgb="FFFF0000"/>
        <rFont val="Arial"/>
        <family val="2"/>
        <charset val="238"/>
      </rPr>
      <t>Vpiši višino NPS oz. bruto ekvivalenta NPS</t>
    </r>
  </si>
  <si>
    <t>Seštevek vseh javnih virov v upravičeni vrednosti projekta</t>
  </si>
  <si>
    <t>Preveritev dvojnega financiranja</t>
  </si>
  <si>
    <t>Seštevek državnih pomoči in pomoči de minimis v upravičeni vrednosti projekta v %</t>
  </si>
  <si>
    <t>Preveritev dvojnega financiranja/ Preveritve na nivoju celotne upravičene vrednosti projekta in pomoči</t>
  </si>
  <si>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območju avtohtonih narodnih skupnosti ali na območju z omejenimi dejavniki za kmetijstvo (OMD)</t>
    </r>
  </si>
  <si>
    <t>Prilagate dokazilo</t>
  </si>
  <si>
    <t>Datum
vračila</t>
  </si>
  <si>
    <t>Krediti in leasingi pri bankah in drugih pravnih in fiz. osebah ter odplačila glavnice po letih v EUR za obravnavani projekt</t>
  </si>
  <si>
    <t>Stanje zaprošenega/nih posojil/-a pri SRRS</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</si>
  <si>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smiselno izpolnite tudi podatke na zavihku FINANČNE OBVEZNOSTI (vrstice 26, 27, 28).
Pozorni bodite, da izpolnite tudi podatek o stanju dolgoročnih in kratkoročnih finančnih obveznosti v letu pred oddajo vloge na javni razpis (celica H32).</t>
  </si>
  <si>
    <t xml:space="preserve">V tabeli popišete VIRE FINANCIRANJA ZA TA PROJEKT Z DDV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</si>
  <si>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FINANČNE OBVEZNOSTI in pod zavihek VIRI FINANCIRANJA.</t>
  </si>
  <si>
    <t>Obvezno izpolnite zavihke kot so navedeni v spodnji tabeli, saj vsebina vpliva na oceno vloge vlagatelja. Na posameznih zavihkih vpisujete podatke v rumena polja, ostala polja pustite prazna. 
V kolikor se vam ob vnosu podatkov v posamezno celico izpiše besedilo v rdeči barvi, morate podatke uskladiti, saj gre za napako.
EPO je enotni prijavni obrazec, ki ga izpolnite elektronsko in se nahaja v aplikacji eRsklad, ta dokument pa je OBVEZNA priloga k EPO.</t>
  </si>
  <si>
    <t>SAMOOCENITEV-NAVODILO</t>
  </si>
  <si>
    <t>V zavihku SAMOOCENITEV-NAVODILO podatkov NE vpisujete, ampak le te vpište v EPO v aplikaciji eRsklad.</t>
  </si>
  <si>
    <t xml:space="preserve">Predstavite učinke projekta na kakovost življenja, gospodarski potencial ali družbeno odpornost </t>
  </si>
  <si>
    <t>Opišite prispevek projekta k blaženju podnebnih sprememb in okoljski trajnosti (npr. trajnostni materiali, tehnologije, rešitve)</t>
  </si>
  <si>
    <t>Opišite sodelovanje z lokalnim okoljem (dobavitelji, zaposlenimi, …)</t>
  </si>
  <si>
    <t>Opišite vlaganja v rabo OVE oz. izboljšanje energetske učinkovitosti v zadnjih 5 letih (sončna elektrarna, … )</t>
  </si>
  <si>
    <t>Predstavite delovno silo - vodstvo in zaposlene</t>
  </si>
  <si>
    <t>Predstvitev pridobljene certifikati (ISO, certifikat ekološke pridelave, ...) in vključenost v okoljske sheme</t>
  </si>
  <si>
    <t>Predstavite poslovanje v zadnjem in tekočem letu</t>
  </si>
  <si>
    <t>Predstavite vlagatelja, njegove dejavnosti ter ključne poslovne usmeritve.</t>
  </si>
  <si>
    <t>Opišite prispevek projekta k zapolnitvi osnovne infrastrukturne vrzeli (npr. rešitev kritične ali nadgradnja obstoječe infrastrukture)</t>
  </si>
  <si>
    <t>Opišite trenutno stanje infrastrukture, ki jo bo projekt urejal</t>
  </si>
  <si>
    <t>Navedite višino črpanja posojila pri SRRS po posameznih letih (npr: 2025: 3.000.000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</si>
</sst>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 numFmtId="173" formatCode="_-* #,##0.00\ _€_-;\-* #,##0.00\ _€_-;_-* &quot;-&quot;??\ _€_-;_-@_-"/>
  </numFmts>
  <fonts count="53"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b/>
      <sz val="12"/>
      <color rgb="FFFF0000"/>
      <name val="Calibri"/>
      <family val="2"/>
      <charset val="238"/>
      <scheme val="minor"/>
    </font>
    <font>
      <sz val="12"/>
      <color rgb="FFFF0000"/>
      <name val="Calibri"/>
      <family val="2"/>
      <charset val="238"/>
      <scheme val="minor"/>
    </font>
    <font>
      <b/>
      <sz val="10"/>
      <color theme="0"/>
      <name val="Arial"/>
      <family val="2"/>
      <charset val="238"/>
    </font>
    <font>
      <sz val="10"/>
      <color theme="1"/>
      <name val="Arial"/>
      <family val="2"/>
      <charset val="238"/>
    </font>
    <font>
      <sz val="8"/>
      <color rgb="FFFF0000"/>
      <name val="Arial"/>
      <family val="2"/>
      <charset val="238"/>
    </font>
  </fonts>
  <fills count="17">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rgb="FFB2B2B2"/>
      </left>
      <right/>
      <top style="thin">
        <color indexed="64"/>
      </top>
      <bottom style="thin">
        <color indexed="64"/>
      </bottom>
      <diagonal/>
    </border>
    <border>
      <left/>
      <right style="thin">
        <color auto="1"/>
      </right>
      <top style="thin">
        <color auto="1"/>
      </top>
      <bottom style="thin">
        <color rgb="FFB2B2B2"/>
      </bottom>
      <diagonal/>
    </border>
    <border>
      <left/>
      <right style="thin">
        <color auto="1"/>
      </right>
      <top/>
      <bottom style="thin">
        <color rgb="FFB2B2B2"/>
      </bottom>
      <diagonal/>
    </border>
    <border>
      <left/>
      <right style="thin">
        <color rgb="FFB2B2B2"/>
      </right>
      <top/>
      <bottom style="thin">
        <color auto="1"/>
      </bottom>
      <diagonal/>
    </border>
    <border>
      <left style="thin">
        <color rgb="FFCCD1CD"/>
      </left>
      <right style="thin">
        <color rgb="FFB2B2B2"/>
      </right>
      <top style="thin">
        <color indexed="64"/>
      </top>
      <bottom style="thin">
        <color rgb="FFB2B2B2"/>
      </bottom>
      <diagonal/>
    </border>
    <border>
      <left style="thin">
        <color rgb="FFCCD1CD"/>
      </left>
      <right style="thin">
        <color rgb="FFB2B2B2"/>
      </right>
      <top/>
      <bottom style="thin">
        <color rgb="FFB2B2B2"/>
      </bottom>
      <diagonal/>
    </border>
    <border>
      <left style="thin">
        <color rgb="FFCCD1CD"/>
      </left>
      <right style="thin">
        <color rgb="FFB2B2B2"/>
      </right>
      <top/>
      <bottom style="thin">
        <color auto="1"/>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3" fillId="0" borderId="0" applyNumberFormat="0" applyFill="0" applyBorder="0" applyAlignment="0" applyProtection="0"/>
    <xf numFmtId="0" fontId="25" fillId="0" borderId="0"/>
    <xf numFmtId="0" fontId="10" fillId="0" borderId="0" applyNumberFormat="0" applyFill="0" applyBorder="0" applyAlignment="0" applyProtection="0"/>
  </cellStyleXfs>
  <cellXfs count="570">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4" xfId="3" applyFont="1" applyFill="1" applyBorder="1" applyAlignment="1" applyProtection="1">
      <alignment horizontal="left" vertical="center"/>
    </xf>
    <xf numFmtId="14" fontId="0" fillId="0" borderId="0" xfId="0" applyNumberFormat="1"/>
    <xf numFmtId="0" fontId="24" fillId="0" borderId="0" xfId="0" applyFont="1"/>
    <xf numFmtId="0" fontId="24" fillId="0" borderId="0" xfId="0" applyFont="1" applyProtection="1">
      <protection hidden="1"/>
    </xf>
    <xf numFmtId="0" fontId="6" fillId="0" borderId="0" xfId="0" applyFont="1"/>
    <xf numFmtId="164" fontId="28" fillId="6" borderId="54" xfId="3" applyNumberFormat="1" applyFont="1" applyBorder="1" applyAlignment="1" applyProtection="1">
      <alignment horizontal="left"/>
      <protection locked="0"/>
    </xf>
    <xf numFmtId="16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center"/>
      <protection locked="0"/>
    </xf>
    <xf numFmtId="164" fontId="28" fillId="6" borderId="50" xfId="3" applyNumberFormat="1" applyFont="1" applyBorder="1" applyAlignment="1" applyProtection="1">
      <alignment horizontal="left"/>
      <protection locked="0"/>
    </xf>
    <xf numFmtId="14" fontId="28" fillId="6" borderId="50" xfId="3" applyNumberFormat="1" applyFont="1" applyBorder="1" applyAlignment="1" applyProtection="1">
      <alignment horizontal="left"/>
      <protection locked="0"/>
    </xf>
    <xf numFmtId="164" fontId="29" fillId="3" borderId="52" xfId="3" applyNumberFormat="1" applyFont="1" applyFill="1" applyBorder="1" applyAlignment="1" applyProtection="1"/>
    <xf numFmtId="164" fontId="29" fillId="3" borderId="43" xfId="3" applyNumberFormat="1" applyFont="1" applyFill="1" applyBorder="1" applyAlignment="1" applyProtection="1"/>
    <xf numFmtId="164" fontId="29" fillId="3" borderId="0" xfId="3" applyNumberFormat="1" applyFont="1" applyFill="1" applyBorder="1" applyAlignment="1" applyProtection="1"/>
    <xf numFmtId="164" fontId="28" fillId="6" borderId="81" xfId="3" applyNumberFormat="1" applyFont="1" applyBorder="1" applyAlignment="1" applyProtection="1">
      <alignment horizontal="center"/>
      <protection locked="0"/>
    </xf>
    <xf numFmtId="14" fontId="28" fillId="6" borderId="70" xfId="3" applyNumberFormat="1" applyFont="1" applyBorder="1" applyAlignment="1" applyProtection="1">
      <alignment horizontal="center"/>
      <protection locked="0"/>
    </xf>
    <xf numFmtId="164" fontId="28" fillId="6" borderId="70" xfId="3" applyNumberFormat="1" applyFont="1" applyBorder="1" applyAlignment="1" applyProtection="1">
      <alignment horizontal="right"/>
      <protection locked="0"/>
    </xf>
    <xf numFmtId="164" fontId="28" fillId="6" borderId="70" xfId="3" applyNumberFormat="1" applyFont="1" applyBorder="1" applyAlignment="1" applyProtection="1">
      <protection locked="0"/>
    </xf>
    <xf numFmtId="164" fontId="28" fillId="6" borderId="70" xfId="3" applyNumberFormat="1" applyFont="1" applyBorder="1" applyAlignment="1" applyProtection="1">
      <alignment horizontal="center"/>
      <protection locked="0"/>
    </xf>
    <xf numFmtId="164" fontId="28" fillId="6" borderId="82" xfId="3" applyNumberFormat="1" applyFont="1" applyBorder="1" applyAlignment="1" applyProtection="1">
      <protection locked="0"/>
    </xf>
    <xf numFmtId="164" fontId="28" fillId="6" borderId="83" xfId="3" applyNumberFormat="1" applyFont="1" applyBorder="1" applyAlignment="1" applyProtection="1">
      <alignment horizontal="center"/>
      <protection locked="0"/>
    </xf>
    <xf numFmtId="14" fontId="28" fillId="6" borderId="11" xfId="3" applyNumberFormat="1" applyFont="1" applyAlignment="1" applyProtection="1">
      <alignment horizontal="center"/>
      <protection locked="0"/>
    </xf>
    <xf numFmtId="164" fontId="28" fillId="6" borderId="11" xfId="3" applyNumberFormat="1" applyFont="1" applyAlignment="1" applyProtection="1">
      <alignment horizontal="right"/>
      <protection locked="0"/>
    </xf>
    <xf numFmtId="164" fontId="28" fillId="6" borderId="11" xfId="3" applyNumberFormat="1" applyFont="1" applyAlignment="1" applyProtection="1">
      <protection locked="0"/>
    </xf>
    <xf numFmtId="164" fontId="28" fillId="6" borderId="11" xfId="3" applyNumberFormat="1" applyFont="1" applyAlignment="1" applyProtection="1">
      <alignment horizontal="center"/>
      <protection locked="0"/>
    </xf>
    <xf numFmtId="164" fontId="28" fillId="6" borderId="28" xfId="3" applyNumberFormat="1" applyFont="1" applyBorder="1" applyAlignment="1" applyProtection="1">
      <protection locked="0"/>
    </xf>
    <xf numFmtId="164" fontId="28" fillId="6" borderId="84" xfId="3" applyNumberFormat="1" applyFont="1" applyBorder="1" applyAlignment="1" applyProtection="1">
      <alignment horizontal="center"/>
      <protection locked="0"/>
    </xf>
    <xf numFmtId="14" fontId="28" fillId="6" borderId="71" xfId="3" applyNumberFormat="1" applyFont="1" applyBorder="1" applyAlignment="1" applyProtection="1">
      <alignment horizontal="center"/>
      <protection locked="0"/>
    </xf>
    <xf numFmtId="164" fontId="28" fillId="6" borderId="71" xfId="3" applyNumberFormat="1" applyFont="1" applyBorder="1" applyAlignment="1" applyProtection="1">
      <alignment horizontal="right"/>
      <protection locked="0"/>
    </xf>
    <xf numFmtId="164" fontId="28" fillId="6" borderId="71" xfId="3" applyNumberFormat="1" applyFont="1" applyBorder="1" applyAlignment="1" applyProtection="1">
      <protection locked="0"/>
    </xf>
    <xf numFmtId="164" fontId="28" fillId="6" borderId="71" xfId="3" applyNumberFormat="1" applyFont="1" applyBorder="1" applyAlignment="1" applyProtection="1">
      <alignment horizontal="center"/>
      <protection locked="0"/>
    </xf>
    <xf numFmtId="164" fontId="28" fillId="6" borderId="85" xfId="3" applyNumberFormat="1" applyFont="1" applyBorder="1" applyAlignment="1" applyProtection="1">
      <protection locked="0"/>
    </xf>
    <xf numFmtId="165" fontId="28" fillId="6" borderId="1" xfId="3" applyNumberFormat="1" applyFont="1" applyBorder="1" applyAlignment="1" applyProtection="1">
      <alignment horizontal="center" vertical="center"/>
      <protection locked="0"/>
    </xf>
    <xf numFmtId="164" fontId="28" fillId="6" borderId="1" xfId="3" applyNumberFormat="1" applyFont="1" applyBorder="1" applyAlignment="1" applyProtection="1">
      <alignment horizontal="center" vertical="center"/>
      <protection locked="0"/>
    </xf>
    <xf numFmtId="166" fontId="28" fillId="6" borderId="1" xfId="3" applyNumberFormat="1" applyFont="1" applyBorder="1" applyAlignment="1" applyProtection="1">
      <alignment horizontal="center" vertical="center"/>
      <protection locked="0"/>
    </xf>
    <xf numFmtId="166" fontId="28"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5" xfId="2" applyFont="1" applyFill="1" applyBorder="1" applyAlignment="1" applyProtection="1"/>
    <xf numFmtId="164" fontId="6" fillId="6" borderId="36"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5"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4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7"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2" fontId="10" fillId="3" borderId="12" xfId="3" applyNumberFormat="1" applyFont="1" applyFill="1" applyBorder="1" applyAlignment="1" applyProtection="1"/>
    <xf numFmtId="167" fontId="8" fillId="3" borderId="55"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1" borderId="1" xfId="0" applyFill="1" applyBorder="1" applyAlignment="1">
      <alignment horizontal="center" vertical="center" wrapText="1"/>
    </xf>
    <xf numFmtId="0" fontId="37" fillId="11" borderId="1" xfId="0" applyFont="1" applyFill="1" applyBorder="1" applyAlignment="1">
      <alignment horizontal="center" wrapText="1"/>
    </xf>
    <xf numFmtId="0" fontId="37" fillId="11" borderId="1"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11"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37" fillId="0" borderId="1" xfId="0" applyNumberFormat="1" applyFont="1" applyBorder="1" applyAlignment="1">
      <alignment horizontal="right"/>
    </xf>
    <xf numFmtId="171" fontId="37" fillId="0" borderId="1" xfId="0" applyNumberFormat="1" applyFont="1" applyBorder="1"/>
    <xf numFmtId="0" fontId="37" fillId="0" borderId="1" xfId="0" applyFont="1" applyBorder="1"/>
    <xf numFmtId="0" fontId="37" fillId="0" borderId="1" xfId="0" applyFont="1" applyBorder="1" applyAlignment="1">
      <alignment horizontal="center"/>
    </xf>
    <xf numFmtId="9" fontId="0" fillId="0" borderId="1" xfId="2" applyFont="1" applyBorder="1" applyProtection="1"/>
    <xf numFmtId="0" fontId="40" fillId="12"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19"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58" xfId="4" applyFont="1" applyFill="1" applyBorder="1" applyAlignment="1">
      <alignment wrapText="1"/>
    </xf>
    <xf numFmtId="0" fontId="6" fillId="3" borderId="59" xfId="4" applyFont="1" applyFill="1" applyBorder="1" applyAlignment="1">
      <alignment wrapText="1"/>
    </xf>
    <xf numFmtId="0" fontId="8" fillId="3" borderId="30" xfId="4" applyFont="1" applyFill="1" applyBorder="1" applyAlignment="1">
      <alignment wrapText="1"/>
    </xf>
    <xf numFmtId="0" fontId="8" fillId="3" borderId="43" xfId="4" applyFont="1" applyFill="1" applyBorder="1" applyAlignment="1">
      <alignment wrapText="1"/>
    </xf>
    <xf numFmtId="0" fontId="7" fillId="3" borderId="31"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19" xfId="0" applyFont="1" applyFill="1" applyBorder="1" applyAlignment="1">
      <alignment vertical="center" wrapText="1"/>
    </xf>
    <xf numFmtId="0" fontId="10" fillId="3" borderId="24" xfId="0" applyFont="1" applyFill="1" applyBorder="1" applyAlignment="1">
      <alignment horizontal="center" wrapText="1"/>
    </xf>
    <xf numFmtId="0" fontId="8" fillId="7" borderId="21" xfId="4" applyFont="1" applyFill="1" applyBorder="1" applyAlignment="1">
      <alignment wrapText="1"/>
    </xf>
    <xf numFmtId="0" fontId="8" fillId="7" borderId="2" xfId="4" applyFont="1" applyFill="1" applyBorder="1" applyAlignment="1">
      <alignment horizontal="center" wrapText="1"/>
    </xf>
    <xf numFmtId="0" fontId="8" fillId="7" borderId="19"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1"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1"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1"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29" xfId="4" applyFont="1" applyFill="1" applyBorder="1" applyAlignment="1">
      <alignment horizontal="left" wrapText="1"/>
    </xf>
    <xf numFmtId="0" fontId="8" fillId="7" borderId="24" xfId="4" applyFont="1" applyFill="1" applyBorder="1" applyAlignment="1">
      <alignment horizontal="center" wrapText="1"/>
    </xf>
    <xf numFmtId="0" fontId="8" fillId="7" borderId="31"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2" xfId="4" applyFont="1" applyFill="1" applyBorder="1" applyAlignment="1">
      <alignment wrapText="1"/>
    </xf>
    <xf numFmtId="0" fontId="9" fillId="7" borderId="34" xfId="4" applyFont="1" applyFill="1" applyBorder="1" applyAlignment="1">
      <alignment horizontal="center" wrapText="1"/>
    </xf>
    <xf numFmtId="0" fontId="20" fillId="7" borderId="34" xfId="4" applyFont="1" applyFill="1" applyBorder="1" applyAlignment="1">
      <alignment horizontal="left" vertical="center" wrapText="1"/>
    </xf>
    <xf numFmtId="0" fontId="7" fillId="7" borderId="34" xfId="4" applyFont="1" applyFill="1" applyBorder="1" applyAlignment="1">
      <alignment horizontal="center" wrapText="1"/>
    </xf>
    <xf numFmtId="0" fontId="6" fillId="0" borderId="0" xfId="0" applyFont="1" applyAlignment="1">
      <alignment horizontal="center"/>
    </xf>
    <xf numFmtId="164" fontId="6" fillId="3" borderId="55"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0" fillId="0" borderId="0" xfId="0" applyFont="1"/>
    <xf numFmtId="0" fontId="3" fillId="0" borderId="0" xfId="0" applyFont="1"/>
    <xf numFmtId="0" fontId="28" fillId="3" borderId="33" xfId="0" applyFont="1" applyFill="1" applyBorder="1"/>
    <xf numFmtId="0" fontId="28" fillId="0" borderId="0" xfId="0" applyFont="1"/>
    <xf numFmtId="0" fontId="28" fillId="3" borderId="21" xfId="0" applyFont="1" applyFill="1" applyBorder="1" applyAlignment="1">
      <alignment horizontal="left" vertical="center" wrapText="1"/>
    </xf>
    <xf numFmtId="0" fontId="29" fillId="3" borderId="21" xfId="0" applyFont="1" applyFill="1" applyBorder="1" applyAlignment="1">
      <alignment vertical="center" wrapText="1"/>
    </xf>
    <xf numFmtId="0" fontId="29" fillId="3" borderId="2"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31" fillId="0" borderId="0" xfId="0" applyFont="1"/>
    <xf numFmtId="0" fontId="29" fillId="3" borderId="47" xfId="4" applyFont="1" applyFill="1" applyBorder="1" applyAlignment="1">
      <alignment horizontal="left" wrapText="1"/>
    </xf>
    <xf numFmtId="0" fontId="29" fillId="3" borderId="0" xfId="0" applyFont="1" applyFill="1" applyAlignment="1">
      <alignment horizontal="center" vertical="center" wrapText="1"/>
    </xf>
    <xf numFmtId="0" fontId="29" fillId="3" borderId="32" xfId="0" applyFont="1" applyFill="1" applyBorder="1" applyAlignment="1">
      <alignment horizontal="center" vertical="center" wrapText="1"/>
    </xf>
    <xf numFmtId="0" fontId="29" fillId="3" borderId="31" xfId="4" applyFont="1" applyFill="1" applyBorder="1" applyAlignment="1">
      <alignment vertical="center" wrapText="1"/>
    </xf>
    <xf numFmtId="0" fontId="29" fillId="3" borderId="0" xfId="4" applyFont="1" applyFill="1" applyAlignment="1">
      <alignment vertical="center" wrapText="1"/>
    </xf>
    <xf numFmtId="14" fontId="29" fillId="3" borderId="1" xfId="4" applyNumberFormat="1" applyFont="1" applyFill="1" applyBorder="1" applyAlignment="1">
      <alignment horizontal="center" vertical="center" wrapText="1"/>
    </xf>
    <xf numFmtId="169" fontId="29" fillId="10" borderId="67" xfId="0" applyNumberFormat="1" applyFont="1" applyFill="1" applyBorder="1" applyAlignment="1">
      <alignment horizontal="right" wrapText="1"/>
    </xf>
    <xf numFmtId="169" fontId="29" fillId="10" borderId="67" xfId="0" applyNumberFormat="1" applyFont="1" applyFill="1" applyBorder="1" applyAlignment="1">
      <alignment horizontal="center" wrapText="1"/>
    </xf>
    <xf numFmtId="169" fontId="29" fillId="10" borderId="67" xfId="0" applyNumberFormat="1" applyFont="1" applyFill="1" applyBorder="1" applyAlignment="1">
      <alignment horizontal="center" vertical="center" wrapText="1"/>
    </xf>
    <xf numFmtId="169" fontId="29" fillId="10" borderId="87" xfId="0" applyNumberFormat="1" applyFont="1" applyFill="1" applyBorder="1" applyAlignment="1">
      <alignment horizontal="right" wrapText="1"/>
    </xf>
    <xf numFmtId="9" fontId="29" fillId="10" borderId="89" xfId="2" applyFont="1" applyFill="1" applyBorder="1" applyAlignment="1" applyProtection="1">
      <alignment horizontal="right" wrapText="1"/>
    </xf>
    <xf numFmtId="168" fontId="0" fillId="0" borderId="0" xfId="0" applyNumberFormat="1"/>
    <xf numFmtId="0" fontId="35" fillId="3" borderId="0" xfId="0" applyFont="1" applyFill="1" applyAlignment="1">
      <alignment horizontal="center"/>
    </xf>
    <xf numFmtId="0" fontId="35" fillId="3" borderId="32" xfId="0" applyFont="1" applyFill="1" applyBorder="1" applyAlignment="1">
      <alignment horizontal="center"/>
    </xf>
    <xf numFmtId="164" fontId="28"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37" fillId="3" borderId="0" xfId="0" applyFont="1" applyFill="1" applyAlignment="1">
      <alignment horizontal="center" vertical="center" wrapText="1"/>
    </xf>
    <xf numFmtId="9" fontId="0" fillId="3" borderId="0" xfId="2" applyFont="1" applyFill="1" applyBorder="1" applyProtection="1"/>
    <xf numFmtId="0" fontId="28" fillId="6" borderId="2" xfId="3" applyNumberFormat="1" applyFont="1" applyBorder="1" applyAlignment="1" applyProtection="1">
      <alignment horizontal="right" vertical="center" wrapText="1"/>
      <protection locked="0"/>
    </xf>
    <xf numFmtId="166" fontId="28" fillId="6" borderId="5" xfId="3" applyNumberFormat="1" applyFont="1" applyBorder="1" applyAlignment="1" applyProtection="1">
      <alignment vertical="center" wrapText="1"/>
      <protection locked="0"/>
    </xf>
    <xf numFmtId="9" fontId="28" fillId="6" borderId="5" xfId="2" applyFont="1" applyFill="1" applyBorder="1" applyAlignment="1" applyProtection="1">
      <alignment vertical="center" wrapText="1"/>
      <protection locked="0"/>
    </xf>
    <xf numFmtId="164" fontId="28" fillId="3" borderId="1" xfId="3" applyNumberFormat="1" applyFont="1" applyFill="1" applyBorder="1" applyAlignment="1" applyProtection="1">
      <alignment vertical="center" wrapText="1"/>
    </xf>
    <xf numFmtId="0" fontId="28" fillId="3" borderId="5" xfId="0" applyFont="1" applyFill="1" applyBorder="1" applyAlignment="1">
      <alignment horizontal="center" wrapText="1"/>
    </xf>
    <xf numFmtId="164" fontId="29" fillId="3" borderId="2" xfId="0" applyNumberFormat="1" applyFont="1" applyFill="1" applyBorder="1" applyAlignment="1">
      <alignment wrapText="1"/>
    </xf>
    <xf numFmtId="166" fontId="28" fillId="6" borderId="14" xfId="3" applyNumberFormat="1" applyFont="1" applyBorder="1" applyAlignment="1" applyProtection="1">
      <protection locked="0"/>
    </xf>
    <xf numFmtId="166" fontId="28" fillId="6" borderId="50" xfId="3" applyNumberFormat="1" applyFont="1" applyBorder="1" applyAlignment="1" applyProtection="1">
      <protection locked="0"/>
    </xf>
    <xf numFmtId="10" fontId="28" fillId="6" borderId="14" xfId="2" applyNumberFormat="1" applyFont="1" applyFill="1" applyBorder="1" applyAlignment="1" applyProtection="1">
      <alignment horizontal="center"/>
      <protection locked="0"/>
    </xf>
    <xf numFmtId="10" fontId="28" fillId="6" borderId="50" xfId="2" applyNumberFormat="1" applyFont="1" applyFill="1" applyBorder="1" applyAlignment="1" applyProtection="1">
      <alignment horizontal="center"/>
      <protection locked="0"/>
    </xf>
    <xf numFmtId="166" fontId="28" fillId="6" borderId="62" xfId="3" applyNumberFormat="1" applyFont="1" applyBorder="1" applyAlignment="1" applyProtection="1">
      <protection locked="0"/>
    </xf>
    <xf numFmtId="166" fontId="28" fillId="3" borderId="61" xfId="3" applyNumberFormat="1" applyFont="1" applyFill="1" applyBorder="1" applyAlignment="1" applyProtection="1"/>
    <xf numFmtId="166" fontId="28" fillId="3" borderId="20" xfId="3" applyNumberFormat="1" applyFont="1" applyFill="1" applyBorder="1" applyAlignment="1" applyProtection="1"/>
    <xf numFmtId="166" fontId="28" fillId="6" borderId="1" xfId="3" applyNumberFormat="1" applyFont="1" applyBorder="1" applyAlignment="1" applyProtection="1">
      <protection locked="0"/>
    </xf>
    <xf numFmtId="166" fontId="28" fillId="3" borderId="1" xfId="3" applyNumberFormat="1" applyFont="1" applyFill="1" applyBorder="1" applyAlignment="1" applyProtection="1"/>
    <xf numFmtId="166" fontId="28" fillId="3" borderId="5" xfId="3" applyNumberFormat="1" applyFont="1" applyFill="1" applyBorder="1" applyAlignment="1" applyProtection="1"/>
    <xf numFmtId="166" fontId="28"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5"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7"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5"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5" xfId="1" applyNumberFormat="1" applyFont="1" applyFill="1" applyBorder="1" applyAlignment="1" applyProtection="1"/>
    <xf numFmtId="166" fontId="8" fillId="3" borderId="1" xfId="1" applyNumberFormat="1" applyFont="1" applyFill="1" applyBorder="1" applyAlignment="1" applyProtection="1"/>
    <xf numFmtId="166" fontId="6" fillId="6" borderId="14" xfId="3" applyNumberFormat="1" applyFont="1" applyBorder="1" applyAlignment="1" applyProtection="1">
      <protection locked="0"/>
    </xf>
    <xf numFmtId="166" fontId="8" fillId="3" borderId="14" xfId="3" applyNumberFormat="1" applyFont="1" applyFill="1" applyBorder="1" applyAlignment="1" applyProtection="1"/>
    <xf numFmtId="166" fontId="8" fillId="3" borderId="12" xfId="1" applyNumberFormat="1" applyFont="1" applyFill="1" applyBorder="1" applyAlignment="1" applyProtection="1"/>
    <xf numFmtId="166" fontId="7" fillId="3" borderId="0" xfId="0" applyNumberFormat="1" applyFont="1" applyFill="1"/>
    <xf numFmtId="166" fontId="10" fillId="6" borderId="13" xfId="3" applyNumberFormat="1" applyFont="1" applyBorder="1" applyAlignment="1" applyProtection="1">
      <protection locked="0"/>
    </xf>
    <xf numFmtId="166" fontId="6" fillId="3" borderId="13"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6"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7"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8" xfId="3" applyNumberFormat="1" applyFont="1" applyBorder="1" applyAlignment="1" applyProtection="1">
      <protection locked="0"/>
    </xf>
    <xf numFmtId="172" fontId="6" fillId="6" borderId="99"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5" fillId="0" borderId="0" xfId="0" applyFont="1" applyAlignment="1">
      <alignment vertical="top" wrapText="1"/>
    </xf>
    <xf numFmtId="0" fontId="45" fillId="0" borderId="0" xfId="0" applyFont="1"/>
    <xf numFmtId="0" fontId="6" fillId="3" borderId="21" xfId="0" applyFont="1" applyFill="1" applyBorder="1" applyAlignment="1">
      <alignment horizontal="left"/>
    </xf>
    <xf numFmtId="166" fontId="6" fillId="3" borderId="116" xfId="3" applyNumberFormat="1" applyFont="1" applyFill="1" applyBorder="1" applyAlignment="1" applyProtection="1">
      <alignment horizontal="center"/>
    </xf>
    <xf numFmtId="166" fontId="6" fillId="3" borderId="100"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8"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29" fillId="8" borderId="1" xfId="0" applyFont="1" applyFill="1" applyBorder="1" applyAlignment="1" applyProtection="1">
      <alignment horizontal="center" vertical="center" wrapText="1"/>
      <protection locked="0"/>
    </xf>
    <xf numFmtId="166" fontId="28" fillId="6" borderId="120" xfId="3" applyNumberFormat="1" applyFont="1" applyBorder="1" applyAlignment="1" applyProtection="1">
      <protection locked="0"/>
    </xf>
    <xf numFmtId="14" fontId="28" fillId="6" borderId="13" xfId="3" applyNumberFormat="1" applyFont="1" applyBorder="1" applyAlignment="1" applyProtection="1">
      <alignment horizontal="center"/>
      <protection locked="0"/>
    </xf>
    <xf numFmtId="14" fontId="28" fillId="6" borderId="122" xfId="3" applyNumberFormat="1" applyFont="1" applyBorder="1" applyAlignment="1" applyProtection="1">
      <alignment horizontal="center"/>
      <protection locked="0"/>
    </xf>
    <xf numFmtId="0" fontId="29" fillId="3" borderId="123" xfId="4" applyFont="1" applyFill="1" applyBorder="1" applyAlignment="1">
      <alignment vertical="center" wrapText="1"/>
    </xf>
    <xf numFmtId="0" fontId="29" fillId="3" borderId="3" xfId="4" applyFont="1" applyFill="1" applyBorder="1" applyAlignment="1">
      <alignment vertical="center" wrapText="1"/>
    </xf>
    <xf numFmtId="166" fontId="29"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46" fillId="0" borderId="0" xfId="0" applyFont="1"/>
    <xf numFmtId="0" fontId="10" fillId="3" borderId="37" xfId="0" applyFont="1" applyFill="1" applyBorder="1"/>
    <xf numFmtId="0" fontId="6" fillId="3" borderId="58"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8" xfId="4" applyFont="1" applyFill="1" applyBorder="1" applyAlignment="1">
      <alignment horizontal="center" wrapText="1"/>
    </xf>
    <xf numFmtId="0" fontId="8" fillId="3" borderId="55" xfId="4" applyFont="1" applyFill="1" applyBorder="1" applyAlignment="1">
      <alignment horizontal="center" wrapText="1"/>
    </xf>
    <xf numFmtId="0" fontId="8" fillId="3" borderId="55" xfId="4" applyFont="1" applyFill="1" applyBorder="1" applyAlignment="1">
      <alignment wrapText="1"/>
    </xf>
    <xf numFmtId="172" fontId="7" fillId="3" borderId="55"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29" fillId="3" borderId="1" xfId="3" applyNumberFormat="1" applyFont="1" applyFill="1" applyBorder="1" applyAlignment="1" applyProtection="1"/>
    <xf numFmtId="0" fontId="8" fillId="3" borderId="3" xfId="4" applyFont="1" applyFill="1" applyBorder="1" applyAlignment="1">
      <alignment horizontal="left" wrapText="1"/>
    </xf>
    <xf numFmtId="166" fontId="29" fillId="3" borderId="51" xfId="3" applyNumberFormat="1" applyFont="1" applyFill="1" applyBorder="1" applyAlignment="1" applyProtection="1"/>
    <xf numFmtId="166" fontId="29" fillId="3" borderId="53" xfId="3" applyNumberFormat="1" applyFont="1" applyFill="1" applyBorder="1" applyAlignment="1" applyProtection="1"/>
    <xf numFmtId="0" fontId="29" fillId="3" borderId="31" xfId="0" applyFont="1" applyFill="1" applyBorder="1" applyAlignment="1">
      <alignment wrapText="1"/>
    </xf>
    <xf numFmtId="0" fontId="28" fillId="3" borderId="31" xfId="0" applyFont="1" applyFill="1" applyBorder="1"/>
    <xf numFmtId="0" fontId="28" fillId="3" borderId="0" xfId="0" applyFont="1" applyFill="1"/>
    <xf numFmtId="0" fontId="47" fillId="3" borderId="32" xfId="0" applyFont="1" applyFill="1" applyBorder="1"/>
    <xf numFmtId="0" fontId="13" fillId="3" borderId="0" xfId="0" applyFont="1" applyFill="1" applyAlignment="1">
      <alignment horizontal="left" vertical="center" wrapText="1"/>
    </xf>
    <xf numFmtId="166" fontId="28" fillId="3" borderId="1" xfId="0" applyNumberFormat="1" applyFont="1" applyFill="1" applyBorder="1"/>
    <xf numFmtId="166" fontId="28" fillId="3" borderId="5" xfId="0" applyNumberFormat="1" applyFont="1" applyFill="1" applyBorder="1"/>
    <xf numFmtId="166" fontId="28" fillId="3" borderId="22" xfId="0" applyNumberFormat="1" applyFont="1" applyFill="1" applyBorder="1"/>
    <xf numFmtId="0" fontId="28" fillId="3" borderId="34" xfId="0" applyFont="1" applyFill="1" applyBorder="1"/>
    <xf numFmtId="166" fontId="28" fillId="3" borderId="48" xfId="0" applyNumberFormat="1" applyFont="1" applyFill="1" applyBorder="1"/>
    <xf numFmtId="166" fontId="28" fillId="3" borderId="63" xfId="0" applyNumberFormat="1" applyFont="1" applyFill="1" applyBorder="1"/>
    <xf numFmtId="166" fontId="28" fillId="3" borderId="49"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8"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7" fillId="3" borderId="22" xfId="4" applyFont="1" applyFill="1" applyBorder="1" applyAlignment="1">
      <alignment horizontal="center" wrapText="1"/>
    </xf>
    <xf numFmtId="9" fontId="0" fillId="0" borderId="0" xfId="0" applyNumberFormat="1"/>
    <xf numFmtId="0" fontId="40" fillId="0" borderId="0" xfId="0" applyFont="1"/>
    <xf numFmtId="173" fontId="0" fillId="0" borderId="0" xfId="0" applyNumberFormat="1"/>
    <xf numFmtId="14" fontId="28" fillId="6" borderId="121" xfId="3" applyNumberFormat="1" applyFont="1" applyBorder="1" applyAlignment="1" applyProtection="1">
      <alignment horizontal="center"/>
      <protection locked="0"/>
    </xf>
    <xf numFmtId="14" fontId="28" fillId="6" borderId="62" xfId="3" applyNumberFormat="1" applyFont="1" applyBorder="1" applyAlignment="1" applyProtection="1">
      <alignment horizontal="center"/>
      <protection locked="0"/>
    </xf>
    <xf numFmtId="14" fontId="28" fillId="6" borderId="0" xfId="3" applyNumberFormat="1" applyFont="1" applyBorder="1" applyAlignment="1" applyProtection="1">
      <alignment horizontal="center"/>
      <protection locked="0"/>
    </xf>
    <xf numFmtId="0" fontId="29" fillId="3" borderId="17" xfId="0" applyFont="1" applyFill="1" applyBorder="1" applyAlignment="1">
      <alignment horizontal="center" vertical="center" wrapText="1"/>
    </xf>
    <xf numFmtId="166" fontId="29" fillId="3" borderId="6" xfId="3" applyNumberFormat="1" applyFont="1" applyFill="1" applyBorder="1" applyAlignment="1" applyProtection="1"/>
    <xf numFmtId="166" fontId="28" fillId="6" borderId="124" xfId="3" applyNumberFormat="1" applyFont="1" applyBorder="1" applyAlignment="1" applyProtection="1">
      <protection locked="0"/>
    </xf>
    <xf numFmtId="166" fontId="28" fillId="6" borderId="125" xfId="3" applyNumberFormat="1" applyFont="1" applyBorder="1" applyAlignment="1" applyProtection="1">
      <protection locked="0"/>
    </xf>
    <xf numFmtId="166" fontId="28" fillId="6" borderId="126" xfId="3" applyNumberFormat="1" applyFont="1" applyBorder="1" applyAlignment="1" applyProtection="1">
      <protection locked="0"/>
    </xf>
    <xf numFmtId="166" fontId="28" fillId="6" borderId="10" xfId="3" applyNumberFormat="1" applyFont="1" applyBorder="1" applyAlignment="1" applyProtection="1">
      <protection locked="0"/>
    </xf>
    <xf numFmtId="166" fontId="28" fillId="6" borderId="127" xfId="3" applyNumberFormat="1" applyFont="1" applyBorder="1" applyAlignment="1" applyProtection="1">
      <protection locked="0"/>
    </xf>
    <xf numFmtId="166" fontId="28" fillId="6" borderId="128" xfId="3" applyNumberFormat="1" applyFont="1" applyBorder="1" applyAlignment="1" applyProtection="1">
      <protection locked="0"/>
    </xf>
    <xf numFmtId="166" fontId="28" fillId="6" borderId="129" xfId="3" applyNumberFormat="1" applyFont="1" applyBorder="1" applyAlignment="1" applyProtection="1">
      <protection locked="0"/>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28" fillId="3" borderId="1" xfId="0" applyFont="1" applyFill="1" applyBorder="1" applyAlignment="1">
      <alignment horizontal="left" vertical="center" wrapText="1"/>
    </xf>
    <xf numFmtId="164" fontId="28" fillId="6" borderId="1" xfId="3" applyNumberFormat="1" applyFont="1" applyBorder="1" applyAlignment="1" applyProtection="1">
      <alignment horizontal="left" vertical="top" wrapText="1"/>
      <protection locked="0"/>
    </xf>
    <xf numFmtId="164" fontId="28" fillId="6" borderId="1" xfId="3" applyNumberFormat="1" applyFont="1" applyBorder="1" applyAlignment="1" applyProtection="1">
      <alignment horizontal="left" vertical="center" wrapText="1"/>
      <protection locked="0"/>
    </xf>
    <xf numFmtId="0" fontId="9" fillId="3" borderId="1" xfId="0" applyFont="1" applyFill="1" applyBorder="1" applyAlignment="1">
      <alignment horizontal="left" vertical="center" wrapText="1"/>
    </xf>
    <xf numFmtId="164" fontId="28" fillId="6" borderId="5" xfId="3" applyNumberFormat="1" applyFont="1" applyBorder="1" applyAlignment="1" applyProtection="1">
      <alignment horizontal="center" vertical="center" wrapText="1"/>
      <protection locked="0"/>
    </xf>
    <xf numFmtId="164" fontId="28" fillId="6" borderId="2" xfId="3" applyNumberFormat="1" applyFont="1" applyBorder="1" applyAlignment="1" applyProtection="1">
      <alignment horizontal="center" vertical="center" wrapText="1"/>
      <protection locked="0"/>
    </xf>
    <xf numFmtId="164" fontId="28" fillId="6" borderId="5" xfId="3" applyNumberFormat="1" applyFont="1" applyBorder="1" applyAlignment="1" applyProtection="1">
      <alignment horizontal="left" vertical="top" wrapText="1"/>
      <protection locked="0"/>
    </xf>
    <xf numFmtId="164" fontId="28" fillId="6" borderId="3" xfId="3" applyNumberFormat="1" applyFont="1" applyBorder="1" applyAlignment="1" applyProtection="1">
      <alignment horizontal="left" vertical="top" wrapText="1"/>
      <protection locked="0"/>
    </xf>
    <xf numFmtId="164" fontId="28" fillId="6" borderId="2" xfId="3" applyNumberFormat="1" applyFont="1" applyBorder="1" applyAlignment="1" applyProtection="1">
      <alignment horizontal="left" vertical="top" wrapText="1"/>
      <protection locked="0"/>
    </xf>
    <xf numFmtId="9" fontId="28" fillId="6" borderId="5" xfId="2" applyFont="1" applyFill="1" applyBorder="1" applyAlignment="1" applyProtection="1">
      <alignment horizontal="right" vertical="center" wrapText="1"/>
      <protection locked="0"/>
    </xf>
    <xf numFmtId="9" fontId="28" fillId="6" borderId="3" xfId="2" applyFont="1" applyFill="1" applyBorder="1" applyAlignment="1" applyProtection="1">
      <alignment horizontal="right"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35" fillId="3" borderId="0" xfId="0" applyFont="1" applyFill="1" applyAlignment="1">
      <alignment horizontal="center"/>
    </xf>
    <xf numFmtId="0" fontId="35" fillId="3" borderId="26" xfId="0" applyFont="1" applyFill="1" applyBorder="1" applyAlignment="1">
      <alignment horizontal="center"/>
    </xf>
    <xf numFmtId="164" fontId="28" fillId="6" borderId="5" xfId="3" applyNumberFormat="1" applyFont="1" applyBorder="1" applyAlignment="1" applyProtection="1">
      <alignment horizontal="left" vertical="center" wrapText="1"/>
      <protection locked="0"/>
    </xf>
    <xf numFmtId="164" fontId="28" fillId="6" borderId="3" xfId="3" applyNumberFormat="1" applyFont="1" applyBorder="1" applyAlignment="1" applyProtection="1">
      <alignment horizontal="left" vertical="center" wrapText="1"/>
      <protection locked="0"/>
    </xf>
    <xf numFmtId="164" fontId="28" fillId="6" borderId="2" xfId="3" applyNumberFormat="1" applyFont="1" applyBorder="1" applyAlignment="1" applyProtection="1">
      <alignment horizontal="left" vertical="center" wrapText="1"/>
      <protection locked="0"/>
    </xf>
    <xf numFmtId="0" fontId="11" fillId="4" borderId="1" xfId="0" applyFont="1" applyFill="1" applyBorder="1" applyAlignment="1">
      <alignment horizontal="center" vertical="center" wrapText="1"/>
    </xf>
    <xf numFmtId="0" fontId="12" fillId="0" borderId="1" xfId="0" applyFont="1" applyBorder="1"/>
    <xf numFmtId="0" fontId="28" fillId="3" borderId="5" xfId="0" applyFont="1" applyFill="1" applyBorder="1" applyAlignment="1">
      <alignment horizontal="left" wrapText="1"/>
    </xf>
    <xf numFmtId="0" fontId="28" fillId="3" borderId="3" xfId="0" applyFont="1" applyFill="1" applyBorder="1" applyAlignment="1">
      <alignment horizontal="left" wrapText="1"/>
    </xf>
    <xf numFmtId="0" fontId="28" fillId="3" borderId="2" xfId="0" applyFont="1" applyFill="1" applyBorder="1" applyAlignment="1">
      <alignment horizontal="left" wrapText="1"/>
    </xf>
    <xf numFmtId="164" fontId="28" fillId="3" borderId="5" xfId="3" applyNumberFormat="1" applyFont="1" applyFill="1" applyBorder="1" applyAlignment="1" applyProtection="1">
      <alignment horizontal="center" vertical="center" wrapText="1"/>
    </xf>
    <xf numFmtId="164" fontId="28" fillId="3" borderId="3" xfId="3" applyNumberFormat="1" applyFont="1" applyFill="1" applyBorder="1" applyAlignment="1" applyProtection="1">
      <alignment horizontal="center" vertical="center" wrapText="1"/>
    </xf>
    <xf numFmtId="0" fontId="29" fillId="3" borderId="1" xfId="0" applyFont="1" applyFill="1" applyBorder="1" applyAlignment="1">
      <alignment horizontal="right"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164" fontId="28" fillId="3" borderId="5" xfId="3" applyNumberFormat="1" applyFont="1" applyFill="1" applyBorder="1" applyAlignment="1" applyProtection="1">
      <alignment horizontal="left" vertical="center" wrapText="1"/>
    </xf>
    <xf numFmtId="164" fontId="28" fillId="3" borderId="2" xfId="3" applyNumberFormat="1" applyFont="1" applyFill="1" applyBorder="1" applyAlignment="1" applyProtection="1">
      <alignment horizontal="left" vertical="center" wrapText="1"/>
    </xf>
    <xf numFmtId="0" fontId="29" fillId="10" borderId="42" xfId="0" applyFont="1" applyFill="1" applyBorder="1" applyAlignment="1">
      <alignment horizontal="right" wrapText="1"/>
    </xf>
    <xf numFmtId="0" fontId="29" fillId="10" borderId="34" xfId="0" applyFont="1" applyFill="1" applyBorder="1" applyAlignment="1">
      <alignment horizontal="right" wrapText="1"/>
    </xf>
    <xf numFmtId="0" fontId="29" fillId="10" borderId="88" xfId="0" applyFont="1" applyFill="1" applyBorder="1" applyAlignment="1">
      <alignment horizontal="right" wrapText="1"/>
    </xf>
    <xf numFmtId="169" fontId="29" fillId="10" borderId="90" xfId="0" applyNumberFormat="1" applyFont="1" applyFill="1" applyBorder="1" applyAlignment="1">
      <alignment horizontal="center" wrapText="1"/>
    </xf>
    <xf numFmtId="169" fontId="29" fillId="10" borderId="91" xfId="0" applyNumberFormat="1" applyFont="1" applyFill="1" applyBorder="1" applyAlignment="1">
      <alignment horizontal="center" wrapText="1"/>
    </xf>
    <xf numFmtId="169" fontId="29" fillId="10" borderId="92" xfId="0" applyNumberFormat="1" applyFont="1" applyFill="1" applyBorder="1" applyAlignment="1">
      <alignment horizontal="center" wrapText="1"/>
    </xf>
    <xf numFmtId="0" fontId="28" fillId="10" borderId="65" xfId="0" applyFont="1" applyFill="1" applyBorder="1" applyAlignment="1">
      <alignment horizontal="center" vertical="center" wrapText="1"/>
    </xf>
    <xf numFmtId="0" fontId="34" fillId="3" borderId="66" xfId="0" applyFont="1" applyFill="1" applyBorder="1" applyAlignment="1">
      <alignment vertical="center"/>
    </xf>
    <xf numFmtId="0" fontId="28" fillId="10" borderId="78" xfId="0" applyFont="1" applyFill="1" applyBorder="1" applyAlignment="1">
      <alignment horizontal="center" vertical="center" wrapText="1"/>
    </xf>
    <xf numFmtId="0" fontId="34" fillId="3" borderId="80" xfId="0" applyFont="1" applyFill="1" applyBorder="1" applyAlignment="1">
      <alignment vertical="center"/>
    </xf>
    <xf numFmtId="0" fontId="29" fillId="10" borderId="86" xfId="0" applyFont="1" applyFill="1" applyBorder="1" applyAlignment="1">
      <alignment horizontal="right" wrapText="1"/>
    </xf>
    <xf numFmtId="0" fontId="29" fillId="10" borderId="68" xfId="0" applyFont="1" applyFill="1" applyBorder="1" applyAlignment="1">
      <alignment horizontal="right" wrapText="1"/>
    </xf>
    <xf numFmtId="0" fontId="29" fillId="10" borderId="69" xfId="0" applyFont="1" applyFill="1" applyBorder="1" applyAlignment="1">
      <alignment horizontal="right" wrapText="1"/>
    </xf>
    <xf numFmtId="0" fontId="26" fillId="9" borderId="72" xfId="0" applyFont="1" applyFill="1" applyBorder="1" applyAlignment="1">
      <alignment horizontal="center" vertical="center" wrapText="1"/>
    </xf>
    <xf numFmtId="0" fontId="27" fillId="0" borderId="73" xfId="0" applyFont="1" applyBorder="1"/>
    <xf numFmtId="0" fontId="27" fillId="0" borderId="74" xfId="0" applyFont="1" applyBorder="1"/>
    <xf numFmtId="0" fontId="32" fillId="10" borderId="75" xfId="0" applyFont="1" applyFill="1" applyBorder="1" applyAlignment="1">
      <alignment horizontal="center" vertical="center" wrapText="1"/>
    </xf>
    <xf numFmtId="0" fontId="33" fillId="3" borderId="64" xfId="0" applyFont="1" applyFill="1" applyBorder="1"/>
    <xf numFmtId="0" fontId="33" fillId="3" borderId="76" xfId="0" applyFont="1" applyFill="1" applyBorder="1"/>
    <xf numFmtId="0" fontId="28" fillId="10" borderId="77" xfId="0" applyFont="1" applyFill="1" applyBorder="1" applyAlignment="1">
      <alignment horizontal="center" vertical="center" wrapText="1"/>
    </xf>
    <xf numFmtId="0" fontId="34" fillId="3" borderId="79" xfId="0" applyFont="1" applyFill="1" applyBorder="1" applyAlignment="1">
      <alignment vertical="center"/>
    </xf>
    <xf numFmtId="0" fontId="29" fillId="3" borderId="5"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11" fillId="4" borderId="31" xfId="0" applyFont="1" applyFill="1" applyBorder="1" applyAlignment="1">
      <alignment horizontal="center" vertical="center" wrapText="1"/>
    </xf>
    <xf numFmtId="0" fontId="11" fillId="4" borderId="0" xfId="0" applyFont="1" applyFill="1" applyAlignment="1">
      <alignment horizontal="center" vertical="center" wrapText="1"/>
    </xf>
    <xf numFmtId="164" fontId="28"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29" fillId="3" borderId="17" xfId="0" applyFont="1" applyFill="1" applyBorder="1" applyAlignment="1">
      <alignment horizontal="left" vertical="center" wrapText="1"/>
    </xf>
    <xf numFmtId="0" fontId="29" fillId="3" borderId="16" xfId="0" applyFont="1" applyFill="1" applyBorder="1" applyAlignment="1">
      <alignment horizontal="left" vertical="center" wrapText="1"/>
    </xf>
    <xf numFmtId="0" fontId="29" fillId="3" borderId="42" xfId="0" applyFont="1" applyFill="1" applyBorder="1" applyAlignment="1">
      <alignment horizontal="left" vertical="center" wrapText="1"/>
    </xf>
    <xf numFmtId="0" fontId="29" fillId="3" borderId="34" xfId="0" applyFont="1" applyFill="1" applyBorder="1" applyAlignment="1">
      <alignment horizontal="left" vertical="center" wrapText="1"/>
    </xf>
    <xf numFmtId="0" fontId="29" fillId="3" borderId="5" xfId="4" applyFont="1" applyFill="1" applyBorder="1" applyAlignment="1">
      <alignment horizontal="right" vertical="center" wrapText="1"/>
    </xf>
    <xf numFmtId="0" fontId="29" fillId="3" borderId="3" xfId="4" applyFont="1" applyFill="1" applyBorder="1" applyAlignment="1">
      <alignment horizontal="right" vertical="center" wrapText="1"/>
    </xf>
    <xf numFmtId="0" fontId="29" fillId="3" borderId="2" xfId="4" applyFont="1" applyFill="1" applyBorder="1" applyAlignment="1">
      <alignment horizontal="right" vertical="center" wrapText="1"/>
    </xf>
    <xf numFmtId="0" fontId="29" fillId="3" borderId="5" xfId="0" applyFont="1" applyFill="1" applyBorder="1" applyAlignment="1">
      <alignment horizontal="right" vertical="center" wrapText="1"/>
    </xf>
    <xf numFmtId="0" fontId="29" fillId="3" borderId="3" xfId="0" applyFont="1" applyFill="1" applyBorder="1" applyAlignment="1">
      <alignment horizontal="right" vertical="center" wrapText="1"/>
    </xf>
    <xf numFmtId="0" fontId="29" fillId="3" borderId="2" xfId="0" applyFont="1" applyFill="1" applyBorder="1" applyAlignment="1">
      <alignment horizontal="righ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5" xfId="0" applyFont="1" applyFill="1" applyBorder="1" applyAlignment="1">
      <alignment horizontal="center" wrapText="1"/>
    </xf>
    <xf numFmtId="0" fontId="21" fillId="3" borderId="95" xfId="0" applyFont="1" applyFill="1" applyBorder="1" applyAlignment="1">
      <alignment horizontal="center" wrapText="1"/>
    </xf>
    <xf numFmtId="0" fontId="8" fillId="3" borderId="45" xfId="0" applyFont="1" applyFill="1" applyBorder="1" applyAlignment="1">
      <alignment horizontal="center" wrapText="1"/>
    </xf>
    <xf numFmtId="0" fontId="0" fillId="3" borderId="46" xfId="0" applyFill="1" applyBorder="1" applyAlignment="1">
      <alignment wrapText="1"/>
    </xf>
    <xf numFmtId="0" fontId="0" fillId="3" borderId="56" xfId="0" applyFill="1" applyBorder="1" applyAlignment="1">
      <alignment wrapText="1"/>
    </xf>
    <xf numFmtId="0" fontId="8" fillId="3" borderId="30" xfId="4" applyFont="1" applyFill="1" applyBorder="1" applyAlignment="1">
      <alignment horizontal="left" wrapText="1"/>
    </xf>
    <xf numFmtId="0" fontId="8" fillId="3" borderId="53"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95" xfId="3" applyFont="1" applyFill="1" applyBorder="1" applyAlignment="1" applyProtection="1">
      <alignment horizontal="center" wrapText="1"/>
    </xf>
    <xf numFmtId="0" fontId="17" fillId="7" borderId="26" xfId="4" applyFont="1" applyFill="1" applyBorder="1" applyAlignment="1">
      <alignment horizontal="left" wrapText="1"/>
    </xf>
    <xf numFmtId="0" fontId="17" fillId="7" borderId="0" xfId="4" applyFont="1" applyFill="1" applyAlignment="1">
      <alignment horizontal="left" wrapText="1"/>
    </xf>
    <xf numFmtId="0" fontId="7" fillId="3" borderId="19"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4" xfId="3" applyFont="1" applyBorder="1" applyAlignment="1" applyProtection="1">
      <alignment horizontal="left" vertical="center" wrapText="1"/>
      <protection locked="0"/>
    </xf>
    <xf numFmtId="0" fontId="11" fillId="4" borderId="19"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4" xfId="4" applyFont="1" applyFill="1" applyBorder="1" applyAlignment="1">
      <alignment horizontal="center" wrapText="1"/>
    </xf>
    <xf numFmtId="0" fontId="17" fillId="7" borderId="26" xfId="4" applyFont="1" applyFill="1" applyBorder="1" applyAlignment="1">
      <alignment wrapText="1"/>
    </xf>
    <xf numFmtId="0" fontId="17" fillId="7" borderId="0" xfId="4" applyFont="1" applyFill="1" applyAlignment="1">
      <alignment wrapText="1"/>
    </xf>
    <xf numFmtId="0" fontId="8" fillId="7" borderId="30" xfId="4" applyFont="1" applyFill="1" applyBorder="1" applyAlignment="1">
      <alignment horizontal="left" wrapText="1"/>
    </xf>
    <xf numFmtId="0" fontId="8" fillId="7" borderId="44" xfId="4" applyFont="1" applyFill="1" applyBorder="1" applyAlignment="1">
      <alignment horizontal="left" wrapText="1"/>
    </xf>
    <xf numFmtId="0" fontId="17" fillId="7" borderId="31" xfId="4" applyFont="1" applyFill="1" applyBorder="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1"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19"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5" xfId="3" applyNumberFormat="1" applyFont="1" applyBorder="1" applyAlignment="1" applyProtection="1">
      <alignment horizontal="center"/>
      <protection locked="0"/>
    </xf>
    <xf numFmtId="0" fontId="44" fillId="15" borderId="18" xfId="4" applyFont="1" applyFill="1" applyBorder="1" applyAlignment="1">
      <alignment horizontal="center" vertical="center" wrapText="1"/>
    </xf>
    <xf numFmtId="0" fontId="44" fillId="15" borderId="15" xfId="4" applyFont="1" applyFill="1" applyBorder="1" applyAlignment="1">
      <alignment horizontal="center" vertical="center" wrapText="1"/>
    </xf>
    <xf numFmtId="0" fontId="44" fillId="15" borderId="95"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4" fontId="10" fillId="6" borderId="112" xfId="3" applyNumberFormat="1" applyFont="1" applyBorder="1" applyAlignment="1" applyProtection="1">
      <alignment horizontal="center"/>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12" xfId="3" applyNumberFormat="1" applyFont="1" applyBorder="1" applyAlignment="1" applyProtection="1">
      <alignment horizontal="center" wrapText="1"/>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4"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6" fontId="10" fillId="6" borderId="106" xfId="3" applyNumberFormat="1" applyFont="1" applyBorder="1" applyAlignment="1" applyProtection="1">
      <alignment horizontal="center"/>
      <protection locked="0"/>
    </xf>
    <xf numFmtId="0" fontId="44" fillId="14" borderId="18" xfId="4" applyFont="1" applyFill="1" applyBorder="1" applyAlignment="1">
      <alignment horizontal="center" vertical="center" wrapText="1"/>
    </xf>
    <xf numFmtId="0" fontId="44" fillId="14" borderId="15" xfId="4" applyFont="1" applyFill="1" applyBorder="1" applyAlignment="1">
      <alignment horizontal="center" vertical="center" wrapText="1"/>
    </xf>
    <xf numFmtId="0" fontId="44" fillId="14" borderId="95" xfId="4" applyFont="1" applyFill="1" applyBorder="1" applyAlignment="1">
      <alignment horizontal="center" vertical="center" wrapText="1"/>
    </xf>
    <xf numFmtId="0" fontId="44" fillId="13" borderId="18" xfId="4" applyFont="1" applyFill="1" applyBorder="1" applyAlignment="1">
      <alignment horizontal="center" vertical="center" wrapText="1"/>
    </xf>
    <xf numFmtId="0" fontId="44" fillId="13" borderId="15" xfId="4" applyFont="1" applyFill="1" applyBorder="1" applyAlignment="1">
      <alignment horizontal="center" vertical="center" wrapText="1"/>
    </xf>
    <xf numFmtId="0" fontId="44" fillId="13" borderId="95"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115" xfId="3" applyNumberFormat="1" applyFont="1" applyBorder="1" applyAlignment="1" applyProtection="1">
      <alignment horizontal="center"/>
      <protection locked="0"/>
    </xf>
    <xf numFmtId="166" fontId="10" fillId="6" borderId="94" xfId="3" applyNumberFormat="1" applyFont="1" applyBorder="1" applyAlignment="1" applyProtection="1">
      <alignment horizontal="center"/>
      <protection locked="0"/>
    </xf>
    <xf numFmtId="166" fontId="10" fillId="6" borderId="62" xfId="3" applyNumberFormat="1" applyFont="1" applyBorder="1" applyAlignment="1" applyProtection="1">
      <alignment horizontal="center"/>
      <protection locked="0"/>
    </xf>
    <xf numFmtId="166" fontId="10" fillId="6" borderId="14" xfId="3" applyNumberFormat="1" applyFont="1" applyBorder="1" applyAlignment="1" applyProtection="1">
      <alignment horizontal="center"/>
      <protection locked="0"/>
    </xf>
    <xf numFmtId="0" fontId="46" fillId="3" borderId="25" xfId="0" applyFont="1" applyFill="1" applyBorder="1" applyAlignment="1">
      <alignment horizontal="left" vertical="center" wrapText="1"/>
    </xf>
    <xf numFmtId="0" fontId="46" fillId="3" borderId="0" xfId="0" applyFont="1" applyFill="1" applyAlignment="1">
      <alignment horizontal="left" vertical="center" wrapText="1"/>
    </xf>
    <xf numFmtId="0" fontId="50" fillId="4" borderId="21" xfId="4" applyFont="1" applyFill="1" applyBorder="1" applyAlignment="1">
      <alignment horizontal="left" wrapText="1"/>
    </xf>
    <xf numFmtId="0" fontId="50" fillId="4" borderId="1" xfId="4" applyFont="1" applyFill="1" applyBorder="1" applyAlignment="1">
      <alignment horizontal="left" wrapText="1"/>
    </xf>
    <xf numFmtId="0" fontId="50" fillId="4" borderId="22" xfId="4" applyFont="1" applyFill="1" applyBorder="1" applyAlignment="1">
      <alignment horizontal="left" wrapText="1"/>
    </xf>
    <xf numFmtId="0" fontId="51" fillId="3" borderId="21" xfId="0" applyFont="1" applyFill="1" applyBorder="1" applyAlignment="1">
      <alignment horizontal="left"/>
    </xf>
    <xf numFmtId="0" fontId="51" fillId="3" borderId="1" xfId="0" applyFont="1" applyFill="1" applyBorder="1" applyAlignment="1">
      <alignment horizontal="left"/>
    </xf>
    <xf numFmtId="166" fontId="51" fillId="16" borderId="94" xfId="3" applyNumberFormat="1" applyFont="1" applyFill="1" applyBorder="1" applyAlignment="1" applyProtection="1">
      <alignment horizontal="right"/>
      <protection locked="0"/>
    </xf>
    <xf numFmtId="166" fontId="51" fillId="16" borderId="61" xfId="3" applyNumberFormat="1" applyFont="1" applyFill="1" applyBorder="1" applyAlignment="1" applyProtection="1">
      <alignment horizontal="right"/>
      <protection locked="0"/>
    </xf>
    <xf numFmtId="9" fontId="51" fillId="16" borderId="94" xfId="2" applyFont="1" applyFill="1" applyBorder="1" applyAlignment="1" applyProtection="1">
      <alignment horizontal="right"/>
      <protection locked="0"/>
    </xf>
    <xf numFmtId="9" fontId="51" fillId="16" borderId="61" xfId="2" applyFont="1" applyFill="1" applyBorder="1" applyAlignment="1" applyProtection="1">
      <alignment horizontal="right"/>
      <protection locked="0"/>
    </xf>
    <xf numFmtId="166" fontId="52" fillId="16" borderId="94" xfId="3" applyNumberFormat="1" applyFont="1" applyFill="1" applyBorder="1" applyAlignment="1" applyProtection="1">
      <alignment horizontal="right"/>
      <protection locked="0"/>
    </xf>
    <xf numFmtId="166" fontId="52" fillId="16" borderId="61" xfId="3" applyNumberFormat="1" applyFont="1" applyFill="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96"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96" xfId="3" applyNumberFormat="1" applyFont="1" applyBorder="1" applyAlignment="1" applyProtection="1">
      <alignment horizontal="right"/>
      <protection locked="0"/>
    </xf>
    <xf numFmtId="0" fontId="36" fillId="4" borderId="21" xfId="4" applyFont="1" applyFill="1" applyBorder="1" applyAlignment="1">
      <alignment horizontal="left" wrapText="1"/>
    </xf>
    <xf numFmtId="0" fontId="36" fillId="4" borderId="1" xfId="4" applyFont="1" applyFill="1" applyBorder="1" applyAlignment="1">
      <alignment horizontal="left" wrapText="1"/>
    </xf>
    <xf numFmtId="0" fontId="36" fillId="4" borderId="22" xfId="4" applyFont="1" applyFill="1" applyBorder="1" applyAlignment="1">
      <alignment horizontal="left" wrapText="1"/>
    </xf>
    <xf numFmtId="170" fontId="6" fillId="6" borderId="94" xfId="3" applyNumberFormat="1" applyFont="1" applyBorder="1" applyAlignment="1" applyProtection="1">
      <alignment horizontal="right"/>
      <protection locked="0"/>
    </xf>
    <xf numFmtId="170" fontId="6" fillId="6" borderId="61"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3" xfId="3" applyNumberFormat="1" applyFont="1" applyBorder="1" applyAlignment="1" applyProtection="1">
      <alignment horizontal="right"/>
      <protection locked="0"/>
    </xf>
    <xf numFmtId="170" fontId="6" fillId="6" borderId="96" xfId="3" applyNumberFormat="1" applyFont="1" applyBorder="1" applyAlignment="1" applyProtection="1">
      <alignment horizontal="right"/>
      <protection locked="0"/>
    </xf>
    <xf numFmtId="9" fontId="6" fillId="3" borderId="93" xfId="2" applyFont="1" applyFill="1" applyBorder="1" applyAlignment="1" applyProtection="1">
      <alignment horizontal="right"/>
    </xf>
    <xf numFmtId="9" fontId="6" fillId="3" borderId="96"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4" xfId="3" applyNumberFormat="1" applyFont="1" applyBorder="1" applyAlignment="1" applyProtection="1">
      <alignment horizontal="right"/>
      <protection locked="0"/>
    </xf>
    <xf numFmtId="166" fontId="6" fillId="6" borderId="61" xfId="3" applyNumberFormat="1" applyFont="1" applyBorder="1" applyAlignment="1" applyProtection="1">
      <alignment horizontal="right"/>
      <protection locked="0"/>
    </xf>
    <xf numFmtId="166" fontId="6" fillId="3" borderId="94" xfId="3" applyNumberFormat="1" applyFont="1" applyFill="1" applyBorder="1" applyAlignment="1" applyProtection="1">
      <alignment horizontal="right"/>
    </xf>
    <xf numFmtId="166" fontId="6" fillId="3" borderId="61"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3"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166" fontId="6" fillId="16" borderId="94" xfId="3" applyNumberFormat="1" applyFont="1" applyFill="1" applyBorder="1" applyAlignment="1" applyProtection="1">
      <alignment horizontal="right"/>
      <protection locked="0"/>
    </xf>
    <xf numFmtId="166" fontId="6" fillId="16" borderId="61" xfId="3" applyNumberFormat="1" applyFont="1" applyFill="1" applyBorder="1" applyAlignment="1" applyProtection="1">
      <alignment horizontal="right"/>
      <protection locked="0"/>
    </xf>
    <xf numFmtId="9" fontId="6" fillId="3" borderId="94" xfId="2" applyFont="1" applyFill="1" applyBorder="1" applyAlignment="1" applyProtection="1">
      <alignment horizontal="right"/>
    </xf>
    <xf numFmtId="9" fontId="6" fillId="3" borderId="61" xfId="2" applyFont="1" applyFill="1" applyBorder="1" applyAlignment="1" applyProtection="1">
      <alignment horizontal="right"/>
    </xf>
    <xf numFmtId="0" fontId="23" fillId="3" borderId="3" xfId="6" applyFill="1" applyBorder="1" applyAlignment="1" applyProtection="1">
      <alignment horizontal="center"/>
      <protection locked="0"/>
    </xf>
    <xf numFmtId="0" fontId="23" fillId="3" borderId="2" xfId="6" applyFill="1" applyBorder="1" applyAlignment="1" applyProtection="1">
      <alignment horizontal="center"/>
      <protection locked="0"/>
    </xf>
    <xf numFmtId="0" fontId="17" fillId="3" borderId="58" xfId="0" applyFont="1" applyFill="1" applyBorder="1" applyAlignment="1">
      <alignment horizontal="center"/>
    </xf>
    <xf numFmtId="0" fontId="17" fillId="3" borderId="59" xfId="0" applyFont="1" applyFill="1" applyBorder="1" applyAlignment="1">
      <alignment horizontal="center"/>
    </xf>
    <xf numFmtId="0" fontId="17" fillId="3" borderId="97" xfId="0" applyFont="1" applyFill="1" applyBorder="1" applyAlignment="1">
      <alignment horizontal="center"/>
    </xf>
    <xf numFmtId="170" fontId="6" fillId="3" borderId="94" xfId="3" applyNumberFormat="1" applyFont="1" applyFill="1" applyBorder="1" applyAlignment="1" applyProtection="1">
      <alignment horizontal="right"/>
    </xf>
    <xf numFmtId="170" fontId="6" fillId="3" borderId="61"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xf numFmtId="0" fontId="35" fillId="3" borderId="0" xfId="0" applyFont="1" applyFill="1" applyBorder="1" applyAlignment="1">
      <alignment horizontal="center"/>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CCD1CD"/>
      <color rgb="FFEAEDE9"/>
      <color rgb="FF649981"/>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35</xdr:row>
      <xdr:rowOff>662254</xdr:rowOff>
    </xdr:from>
    <xdr:to>
      <xdr:col>8</xdr:col>
      <xdr:colOff>819151</xdr:colOff>
      <xdr:row>35</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123826</xdr:colOff>
      <xdr:row>35</xdr:row>
      <xdr:rowOff>1200150</xdr:rowOff>
    </xdr:from>
    <xdr:to>
      <xdr:col>8</xdr:col>
      <xdr:colOff>817240</xdr:colOff>
      <xdr:row>35</xdr:row>
      <xdr:rowOff>2285999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14651" y="3760470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twoCellAnchor editAs="oneCell">
    <xdr:from>
      <xdr:col>7</xdr:col>
      <xdr:colOff>0</xdr:colOff>
      <xdr:row>112</xdr:row>
      <xdr:rowOff>0</xdr:rowOff>
    </xdr:from>
    <xdr:to>
      <xdr:col>8</xdr:col>
      <xdr:colOff>658237</xdr:colOff>
      <xdr:row>140</xdr:row>
      <xdr:rowOff>115060</xdr:rowOff>
    </xdr:to>
    <xdr:pic>
      <xdr:nvPicPr>
        <xdr:cNvPr id="11" name="Slika 10">
          <a:extLst>
            <a:ext uri="{FF2B5EF4-FFF2-40B4-BE49-F238E27FC236}">
              <a16:creationId xmlns:a16="http://schemas.microsoft.com/office/drawing/2014/main" id="{13765E12-E7E0-2FA8-8D00-4180CC7DBBBA}"/>
            </a:ext>
          </a:extLst>
        </xdr:cNvPr>
        <xdr:cNvPicPr>
          <a:picLocks noChangeAspect="1"/>
        </xdr:cNvPicPr>
      </xdr:nvPicPr>
      <xdr:blipFill>
        <a:blip xmlns:r="http://schemas.openxmlformats.org/officeDocument/2006/relationships" r:embed="rId10"/>
        <a:stretch>
          <a:fillRect/>
        </a:stretch>
      </xdr:blipFill>
      <xdr:spPr>
        <a:xfrm>
          <a:off x="7905750" y="21526500"/>
          <a:ext cx="7249537" cy="5449060"/>
        </a:xfrm>
        <a:prstGeom prst="rect">
          <a:avLst/>
        </a:prstGeom>
      </xdr:spPr>
    </xdr:pic>
    <xdr:clientData/>
  </xdr:twoCellAnchor>
</xdr:wsDr>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A5" sqref="A5"/>
    </sheetView>
  </sheetViews>
  <sheetFormatPr defaultRowHeight="15" x14ac:dyDescent="0.25"/>
  <cols>
    <col min="1" max="1" width="27.42578125" customWidth="1"/>
    <col min="2" max="2" width="18" style="165" customWidth="1"/>
    <col min="3" max="3" width="140.42578125" customWidth="1"/>
  </cols>
  <sheetData>
    <row r="1" spans="1:3" s="87" customFormat="1" ht="39.950000000000003" customHeight="1" x14ac:dyDescent="0.25">
      <c r="A1" s="324" t="s">
        <v>0</v>
      </c>
      <c r="B1" s="325"/>
      <c r="C1" s="326"/>
    </row>
    <row r="2" spans="1:3" s="87" customFormat="1" ht="150" customHeight="1" x14ac:dyDescent="0.25">
      <c r="A2" s="327" t="s">
        <v>850</v>
      </c>
      <c r="B2" s="328"/>
      <c r="C2" s="329"/>
    </row>
    <row r="3" spans="1:3" s="87" customFormat="1" ht="34.5" hidden="1" customHeight="1" x14ac:dyDescent="0.25">
      <c r="A3" s="330" t="s">
        <v>1</v>
      </c>
      <c r="B3" s="331"/>
      <c r="C3" s="332"/>
    </row>
    <row r="4" spans="1:3" ht="40.5" customHeight="1" x14ac:dyDescent="0.25">
      <c r="A4" s="158" t="s">
        <v>2</v>
      </c>
      <c r="B4" s="159" t="s">
        <v>3</v>
      </c>
      <c r="C4" s="160" t="s">
        <v>4</v>
      </c>
    </row>
    <row r="5" spans="1:3" ht="68.25" customHeight="1" x14ac:dyDescent="0.25">
      <c r="A5" s="161" t="s">
        <v>5</v>
      </c>
      <c r="B5" s="162" t="s">
        <v>6</v>
      </c>
      <c r="C5" s="163" t="s">
        <v>7</v>
      </c>
    </row>
    <row r="6" spans="1:3" ht="51" hidden="1" customHeight="1" x14ac:dyDescent="0.25">
      <c r="A6" s="161" t="s">
        <v>8</v>
      </c>
      <c r="B6" s="162" t="s">
        <v>6</v>
      </c>
      <c r="C6" s="163" t="s">
        <v>9</v>
      </c>
    </row>
    <row r="7" spans="1:3" ht="51" hidden="1" customHeight="1" x14ac:dyDescent="0.25">
      <c r="A7" s="161" t="s">
        <v>10</v>
      </c>
      <c r="B7" s="162" t="s">
        <v>6</v>
      </c>
      <c r="C7" s="163" t="s">
        <v>11</v>
      </c>
    </row>
    <row r="8" spans="1:3" ht="103.5" hidden="1" customHeight="1" x14ac:dyDescent="0.25">
      <c r="A8" s="161" t="s">
        <v>12</v>
      </c>
      <c r="B8" s="162" t="s">
        <v>6</v>
      </c>
      <c r="C8" s="164" t="s">
        <v>847</v>
      </c>
    </row>
    <row r="9" spans="1:3" ht="222" hidden="1" customHeight="1" x14ac:dyDescent="0.25">
      <c r="A9" s="161" t="s">
        <v>13</v>
      </c>
      <c r="B9" s="162" t="s">
        <v>6</v>
      </c>
      <c r="C9" s="164" t="s">
        <v>14</v>
      </c>
    </row>
    <row r="10" spans="1:3" ht="144.75" hidden="1" customHeight="1" x14ac:dyDescent="0.25">
      <c r="A10" s="161" t="s">
        <v>15</v>
      </c>
      <c r="B10" s="162" t="s">
        <v>6</v>
      </c>
      <c r="C10" s="164" t="s">
        <v>848</v>
      </c>
    </row>
    <row r="11" spans="1:3" ht="127.5" hidden="1" customHeight="1" x14ac:dyDescent="0.25">
      <c r="A11" s="161" t="s">
        <v>16</v>
      </c>
      <c r="B11" s="162" t="s">
        <v>6</v>
      </c>
      <c r="C11" s="164" t="s">
        <v>849</v>
      </c>
    </row>
    <row r="12" spans="1:3" ht="127.5" customHeight="1" x14ac:dyDescent="0.25">
      <c r="A12" s="161" t="s">
        <v>17</v>
      </c>
      <c r="B12" s="162" t="s">
        <v>6</v>
      </c>
      <c r="C12" s="164" t="s">
        <v>18</v>
      </c>
    </row>
    <row r="13" spans="1:3" ht="71.25" customHeight="1" x14ac:dyDescent="0.25">
      <c r="A13" s="161" t="s">
        <v>851</v>
      </c>
      <c r="B13" s="162" t="s">
        <v>6</v>
      </c>
      <c r="C13" s="164" t="s">
        <v>852</v>
      </c>
    </row>
  </sheetData>
  <sheetProtection algorithmName="SHA-512" hashValue="WAhppgokwJ3eIpELM1HBXa4t+RRVYag5A0mwQm44pw/0Ykle80FfJiywVCXTKpGbqxMmFvOQiMZVODhfMXBO9g==" saltValue="ndGP64alSa73exxx9auSy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1">
    <tabColor theme="9" tint="0.79998168889431442"/>
    <pageSetUpPr fitToPage="1"/>
  </sheetPr>
  <dimension ref="A1:P14"/>
  <sheetViews>
    <sheetView view="pageBreakPreview" zoomScaleNormal="100" zoomScaleSheetLayoutView="100" workbookViewId="0">
      <selection activeCell="R5" sqref="R5"/>
    </sheetView>
  </sheetViews>
  <sheetFormatPr defaultRowHeight="15" x14ac:dyDescent="0.25"/>
  <cols>
    <col min="1" max="1" width="9.140625" customWidth="1"/>
  </cols>
  <sheetData>
    <row r="1" spans="1:16" ht="39.950000000000003" customHeight="1" thickBot="1" x14ac:dyDescent="0.3">
      <c r="A1" s="464" t="s">
        <v>280</v>
      </c>
      <c r="B1" s="465"/>
      <c r="C1" s="465"/>
      <c r="D1" s="465"/>
      <c r="E1" s="465"/>
      <c r="F1" s="465"/>
      <c r="G1" s="465"/>
      <c r="H1" s="465"/>
      <c r="I1" s="465"/>
      <c r="J1" s="465"/>
      <c r="K1" s="465"/>
      <c r="L1" s="465"/>
      <c r="M1" s="465"/>
      <c r="N1" s="465"/>
      <c r="O1" s="465"/>
      <c r="P1" s="465"/>
    </row>
    <row r="2" spans="1:16" ht="141" customHeight="1" x14ac:dyDescent="0.25">
      <c r="A2" s="504" t="s">
        <v>815</v>
      </c>
      <c r="B2" s="504"/>
      <c r="C2" s="504"/>
      <c r="D2" s="504"/>
      <c r="E2" s="504"/>
      <c r="F2" s="504"/>
      <c r="G2" s="504"/>
      <c r="H2" s="504"/>
      <c r="I2" s="504"/>
      <c r="J2" s="504"/>
      <c r="K2" s="504"/>
      <c r="L2" s="504"/>
      <c r="M2" s="504"/>
      <c r="N2" s="504"/>
      <c r="O2" s="504"/>
      <c r="P2" s="504"/>
    </row>
    <row r="3" spans="1:16" x14ac:dyDescent="0.25">
      <c r="A3" s="505"/>
      <c r="B3" s="505"/>
      <c r="C3" s="505"/>
      <c r="D3" s="505"/>
      <c r="E3" s="505"/>
      <c r="F3" s="505"/>
      <c r="G3" s="505"/>
      <c r="H3" s="505"/>
      <c r="I3" s="505"/>
      <c r="J3" s="505"/>
      <c r="K3" s="505"/>
      <c r="L3" s="505"/>
      <c r="M3" s="505"/>
      <c r="N3" s="505"/>
      <c r="O3" s="505"/>
      <c r="P3" s="505"/>
    </row>
    <row r="4" spans="1:16" x14ac:dyDescent="0.25">
      <c r="A4" s="505"/>
      <c r="B4" s="505"/>
      <c r="C4" s="505"/>
      <c r="D4" s="505"/>
      <c r="E4" s="505"/>
      <c r="F4" s="505"/>
      <c r="G4" s="505"/>
      <c r="H4" s="505"/>
      <c r="I4" s="505"/>
      <c r="J4" s="505"/>
      <c r="K4" s="505"/>
      <c r="L4" s="505"/>
      <c r="M4" s="505"/>
      <c r="N4" s="505"/>
      <c r="O4" s="505"/>
      <c r="P4" s="505"/>
    </row>
    <row r="5" spans="1:16" x14ac:dyDescent="0.25">
      <c r="A5" s="505"/>
      <c r="B5" s="505"/>
      <c r="C5" s="505"/>
      <c r="D5" s="505"/>
      <c r="E5" s="505"/>
      <c r="F5" s="505"/>
      <c r="G5" s="505"/>
      <c r="H5" s="505"/>
      <c r="I5" s="505"/>
      <c r="J5" s="505"/>
      <c r="K5" s="505"/>
      <c r="L5" s="505"/>
      <c r="M5" s="505"/>
      <c r="N5" s="505"/>
      <c r="O5" s="505"/>
      <c r="P5" s="505"/>
    </row>
    <row r="6" spans="1:16" x14ac:dyDescent="0.25">
      <c r="A6" s="505"/>
      <c r="B6" s="505"/>
      <c r="C6" s="505"/>
      <c r="D6" s="505"/>
      <c r="E6" s="505"/>
      <c r="F6" s="505"/>
      <c r="G6" s="505"/>
      <c r="H6" s="505"/>
      <c r="I6" s="505"/>
      <c r="J6" s="505"/>
      <c r="K6" s="505"/>
      <c r="L6" s="505"/>
      <c r="M6" s="505"/>
      <c r="N6" s="505"/>
      <c r="O6" s="505"/>
      <c r="P6" s="505"/>
    </row>
    <row r="7" spans="1:16" x14ac:dyDescent="0.25">
      <c r="A7" s="505"/>
      <c r="B7" s="505"/>
      <c r="C7" s="505"/>
      <c r="D7" s="505"/>
      <c r="E7" s="505"/>
      <c r="F7" s="505"/>
      <c r="G7" s="505"/>
      <c r="H7" s="505"/>
      <c r="I7" s="505"/>
      <c r="J7" s="505"/>
      <c r="K7" s="505"/>
      <c r="L7" s="505"/>
      <c r="M7" s="505"/>
      <c r="N7" s="505"/>
      <c r="O7" s="505"/>
      <c r="P7" s="505"/>
    </row>
    <row r="8" spans="1:16" x14ac:dyDescent="0.25">
      <c r="A8" s="505"/>
      <c r="B8" s="505"/>
      <c r="C8" s="505"/>
      <c r="D8" s="505"/>
      <c r="E8" s="505"/>
      <c r="F8" s="505"/>
      <c r="G8" s="505"/>
      <c r="H8" s="505"/>
      <c r="I8" s="505"/>
      <c r="J8" s="505"/>
      <c r="K8" s="505"/>
      <c r="L8" s="505"/>
      <c r="M8" s="505"/>
      <c r="N8" s="505"/>
      <c r="O8" s="505"/>
      <c r="P8" s="505"/>
    </row>
    <row r="9" spans="1:16" x14ac:dyDescent="0.25">
      <c r="A9" s="505"/>
      <c r="B9" s="505"/>
      <c r="C9" s="505"/>
      <c r="D9" s="505"/>
      <c r="E9" s="505"/>
      <c r="F9" s="505"/>
      <c r="G9" s="505"/>
      <c r="H9" s="505"/>
      <c r="I9" s="505"/>
      <c r="J9" s="505"/>
      <c r="K9" s="505"/>
      <c r="L9" s="505"/>
      <c r="M9" s="505"/>
      <c r="N9" s="505"/>
      <c r="O9" s="505"/>
      <c r="P9" s="505"/>
    </row>
    <row r="10" spans="1:16" x14ac:dyDescent="0.25">
      <c r="A10" s="505"/>
      <c r="B10" s="505"/>
      <c r="C10" s="505"/>
      <c r="D10" s="505"/>
      <c r="E10" s="505"/>
      <c r="F10" s="505"/>
      <c r="G10" s="505"/>
      <c r="H10" s="505"/>
      <c r="I10" s="505"/>
      <c r="J10" s="505"/>
      <c r="K10" s="505"/>
      <c r="L10" s="505"/>
      <c r="M10" s="505"/>
      <c r="N10" s="505"/>
      <c r="O10" s="505"/>
      <c r="P10" s="505"/>
    </row>
    <row r="11" spans="1:16" x14ac:dyDescent="0.25">
      <c r="A11" s="505"/>
      <c r="B11" s="505"/>
      <c r="C11" s="505"/>
      <c r="D11" s="505"/>
      <c r="E11" s="505"/>
      <c r="F11" s="505"/>
      <c r="G11" s="505"/>
      <c r="H11" s="505"/>
      <c r="I11" s="505"/>
      <c r="J11" s="505"/>
      <c r="K11" s="505"/>
      <c r="L11" s="505"/>
      <c r="M11" s="505"/>
      <c r="N11" s="505"/>
      <c r="O11" s="505"/>
      <c r="P11" s="505"/>
    </row>
    <row r="12" spans="1:16" x14ac:dyDescent="0.25">
      <c r="A12" s="505"/>
      <c r="B12" s="505"/>
      <c r="C12" s="505"/>
      <c r="D12" s="505"/>
      <c r="E12" s="505"/>
      <c r="F12" s="505"/>
      <c r="G12" s="505"/>
      <c r="H12" s="505"/>
      <c r="I12" s="505"/>
      <c r="J12" s="505"/>
      <c r="K12" s="505"/>
      <c r="L12" s="505"/>
      <c r="M12" s="505"/>
      <c r="N12" s="505"/>
      <c r="O12" s="505"/>
      <c r="P12" s="505"/>
    </row>
    <row r="13" spans="1:16" x14ac:dyDescent="0.25">
      <c r="A13" s="505"/>
      <c r="B13" s="505"/>
      <c r="C13" s="505"/>
      <c r="D13" s="505"/>
      <c r="E13" s="505"/>
      <c r="F13" s="505"/>
      <c r="G13" s="505"/>
      <c r="H13" s="505"/>
      <c r="I13" s="505"/>
      <c r="J13" s="505"/>
      <c r="K13" s="505"/>
      <c r="L13" s="505"/>
      <c r="M13" s="505"/>
      <c r="N13" s="505"/>
      <c r="O13" s="505"/>
      <c r="P13" s="505"/>
    </row>
    <row r="14" spans="1:16" x14ac:dyDescent="0.25">
      <c r="A14" s="505"/>
      <c r="B14" s="505"/>
      <c r="C14" s="505"/>
      <c r="D14" s="505"/>
      <c r="E14" s="505"/>
      <c r="F14" s="505"/>
      <c r="G14" s="505"/>
      <c r="H14" s="505"/>
      <c r="I14" s="505"/>
      <c r="J14" s="505"/>
      <c r="K14" s="505"/>
      <c r="L14" s="505"/>
      <c r="M14" s="505"/>
      <c r="N14" s="505"/>
      <c r="O14" s="505"/>
      <c r="P14" s="505"/>
    </row>
  </sheetData>
  <sheetProtection algorithmName="SHA-512" hashValue="rkjYfncxLDB0QlfbMmpYZACqfu0Km2eGTAx1cCn0Fzr1Mb0YTBE/dOTVuJQsU95TGk150wqzWO3YgJLbzxlm2g==" saltValue="i2FnEuMZbTIw3IEBf4CaK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2">
    <tabColor theme="9" tint="0.79998168889431442"/>
    <pageSetUpPr fitToPage="1"/>
  </sheetPr>
  <dimension ref="A1:M42"/>
  <sheetViews>
    <sheetView view="pageBreakPreview" zoomScale="120" zoomScaleNormal="100" zoomScaleSheetLayoutView="120" workbookViewId="0">
      <pane ySplit="1" topLeftCell="A20" activePane="bottomLeft" state="frozen"/>
      <selection pane="bottomLeft" activeCell="A31" sqref="A31:F31"/>
    </sheetView>
  </sheetViews>
  <sheetFormatPr defaultRowHeight="15" x14ac:dyDescent="0.25"/>
  <cols>
    <col min="1" max="6" width="14.7109375" customWidth="1"/>
    <col min="7" max="8" width="11.7109375" customWidth="1"/>
    <col min="9" max="9" width="0.85546875" style="87" customWidth="1"/>
    <col min="11" max="11" width="13.7109375" bestFit="1" customWidth="1"/>
    <col min="12" max="12" width="15.140625" customWidth="1"/>
    <col min="13" max="13" width="13.85546875" customWidth="1"/>
    <col min="14" max="14" width="12.42578125" customWidth="1"/>
  </cols>
  <sheetData>
    <row r="1" spans="1:13" ht="39.950000000000003" customHeight="1" x14ac:dyDescent="0.25">
      <c r="A1" s="537" t="s">
        <v>281</v>
      </c>
      <c r="B1" s="538"/>
      <c r="C1" s="538"/>
      <c r="D1" s="538"/>
      <c r="E1" s="538"/>
      <c r="F1" s="538"/>
      <c r="G1" s="538"/>
      <c r="H1" s="539"/>
    </row>
    <row r="2" spans="1:13" ht="20.100000000000001" customHeight="1" x14ac:dyDescent="0.25">
      <c r="A2" s="527" t="s">
        <v>282</v>
      </c>
      <c r="B2" s="528"/>
      <c r="C2" s="528"/>
      <c r="D2" s="528"/>
      <c r="E2" s="528"/>
      <c r="F2" s="528"/>
      <c r="G2" s="528"/>
      <c r="H2" s="529"/>
      <c r="K2" t="s">
        <v>831</v>
      </c>
    </row>
    <row r="3" spans="1:13" ht="20.100000000000001" customHeight="1" x14ac:dyDescent="0.25">
      <c r="A3" s="540" t="s">
        <v>283</v>
      </c>
      <c r="B3" s="541"/>
      <c r="C3" s="541"/>
      <c r="D3" s="541"/>
      <c r="E3" s="541"/>
      <c r="F3" s="541"/>
      <c r="G3" s="544">
        <f>'STROŠKI PROJEKTA'!F83</f>
        <v>334782.38</v>
      </c>
      <c r="H3" s="545"/>
      <c r="I3" s="255"/>
      <c r="K3" s="311">
        <f>'STROŠKI PROJEKTA'!D89</f>
        <v>697495.27480000001</v>
      </c>
      <c r="L3" s="311" t="s">
        <v>832</v>
      </c>
      <c r="M3" s="311" t="s">
        <v>833</v>
      </c>
    </row>
    <row r="4" spans="1:13" ht="20.100000000000001" customHeight="1" x14ac:dyDescent="0.25">
      <c r="A4" s="523" t="s">
        <v>284</v>
      </c>
      <c r="B4" s="524"/>
      <c r="C4" s="524"/>
      <c r="D4" s="524"/>
      <c r="E4" s="524"/>
      <c r="F4" s="532"/>
      <c r="G4" s="517">
        <f>SUMIF('STROŠKI PROJEKTA'!G8:G80,ŠIFRANTI!A2,'STROŠKI PROJEKTA'!F8:F80)</f>
        <v>0</v>
      </c>
      <c r="H4" s="518"/>
      <c r="K4" s="311"/>
      <c r="L4" s="311">
        <f>SUMIF('STROŠKI PROJEKTA'!$G$8:$G$80,ŠIFRANTI!$A$2,'STROŠKI PROJEKTA'!$D$8:$D$80)</f>
        <v>0</v>
      </c>
      <c r="M4" s="311">
        <f>SUMIF('STROŠKI PROJEKTA'!$G$8:$G$80,ŠIFRANTI!$A$2,'STROŠKI PROJEKTA'!$H$8:$H$80)</f>
        <v>0</v>
      </c>
    </row>
    <row r="5" spans="1:13" ht="20.100000000000001" customHeight="1" x14ac:dyDescent="0.25">
      <c r="A5" s="523" t="s">
        <v>285</v>
      </c>
      <c r="B5" s="524"/>
      <c r="C5" s="524"/>
      <c r="D5" s="524"/>
      <c r="E5" s="524"/>
      <c r="F5" s="532"/>
      <c r="G5" s="517">
        <f>SUMIF('STROŠKI PROJEKTA'!G8:G80,ŠIFRANTI!A3,'STROŠKI PROJEKTA'!F8:F80)</f>
        <v>28000</v>
      </c>
      <c r="H5" s="518"/>
      <c r="K5" s="311"/>
      <c r="L5" s="311">
        <f>SUMIF('STROŠKI PROJEKTA'!$G$8:$G$80,ŠIFRANTI!$A$3,'STROŠKI PROJEKTA'!$D$8:$D$80)</f>
        <v>28000</v>
      </c>
      <c r="M5" s="311">
        <f>SUMIF('STROŠKI PROJEKTA'!$G$8:$G$80,ŠIFRANTI!$A$3,'STROŠKI PROJEKTA'!$H$8:$H$80)</f>
        <v>28000</v>
      </c>
    </row>
    <row r="6" spans="1:13" ht="20.100000000000001" customHeight="1" x14ac:dyDescent="0.25">
      <c r="A6" s="519" t="s">
        <v>286</v>
      </c>
      <c r="B6" s="520"/>
      <c r="C6" s="520"/>
      <c r="D6" s="520"/>
      <c r="E6" s="520"/>
      <c r="F6" s="520"/>
      <c r="G6" s="517">
        <f>SUMIF('STROŠKI PROJEKTA'!G8:G80,ŠIFRANTI!A4,'STROŠKI PROJEKTA'!F8:F80)</f>
        <v>0</v>
      </c>
      <c r="H6" s="518"/>
      <c r="K6" s="311"/>
      <c r="L6" s="311">
        <f>SUMIF('STROŠKI PROJEKTA'!$G$8:$G$80,ŠIFRANTI!$A$4,'STROŠKI PROJEKTA'!$D$8:$D$80)</f>
        <v>0</v>
      </c>
      <c r="M6" s="311">
        <f>SUMIF('STROŠKI PROJEKTA'!$G$8:$G$80,ŠIFRANTI!$A$4,'STROŠKI PROJEKTA'!$H$8:$H$80)</f>
        <v>0</v>
      </c>
    </row>
    <row r="7" spans="1:13" ht="20.100000000000001" customHeight="1" x14ac:dyDescent="0.25">
      <c r="A7" s="519" t="s">
        <v>287</v>
      </c>
      <c r="B7" s="520"/>
      <c r="C7" s="520"/>
      <c r="D7" s="520"/>
      <c r="E7" s="520"/>
      <c r="F7" s="520"/>
      <c r="G7" s="517">
        <f>SUMIF('STROŠKI PROJEKTA'!G8:G80,ŠIFRANTI!A5,'STROŠKI PROJEKTA'!F8:F80)</f>
        <v>306782.38</v>
      </c>
      <c r="H7" s="518"/>
      <c r="K7" s="311"/>
      <c r="L7" s="311">
        <f>SUMIF('STROŠKI PROJEKTA'!$G$8:$G$80,ŠIFRANTI!$A$5,'STROŠKI PROJEKTA'!$D$8:$D$80)</f>
        <v>553301.88</v>
      </c>
      <c r="M7" s="311">
        <f>SUMIF('STROŠKI PROJEKTA'!$G$8:$G$80,ŠIFRANTI!$A$5,'STROŠKI PROJEKTA'!$H$8:$H$80)</f>
        <v>669495.27480000001</v>
      </c>
    </row>
    <row r="8" spans="1:13" ht="20.100000000000001" customHeight="1" x14ac:dyDescent="0.25">
      <c r="A8" s="527" t="s">
        <v>288</v>
      </c>
      <c r="B8" s="528"/>
      <c r="C8" s="528"/>
      <c r="D8" s="528"/>
      <c r="E8" s="528"/>
      <c r="F8" s="528"/>
      <c r="G8" s="528"/>
      <c r="H8" s="529"/>
      <c r="L8" s="311">
        <f>SUM(L4:L7)</f>
        <v>581301.88</v>
      </c>
      <c r="M8" s="311">
        <f>SUM(M4:M7)</f>
        <v>697495.27480000001</v>
      </c>
    </row>
    <row r="9" spans="1:13" ht="20.100000000000001" customHeight="1" x14ac:dyDescent="0.25">
      <c r="A9" s="540" t="s">
        <v>289</v>
      </c>
      <c r="B9" s="541"/>
      <c r="C9" s="541"/>
      <c r="D9" s="541"/>
      <c r="E9" s="541"/>
      <c r="F9" s="541"/>
      <c r="G9" s="542">
        <v>50000</v>
      </c>
      <c r="H9" s="543"/>
    </row>
    <row r="10" spans="1:13" ht="20.100000000000001" customHeight="1" x14ac:dyDescent="0.25">
      <c r="A10" s="521" t="s">
        <v>290</v>
      </c>
      <c r="B10" s="522"/>
      <c r="C10" s="522"/>
      <c r="D10" s="522"/>
      <c r="E10" s="522"/>
      <c r="F10" s="522"/>
      <c r="G10" s="517">
        <f>(G4/G3)*G9</f>
        <v>0</v>
      </c>
      <c r="H10" s="518"/>
    </row>
    <row r="11" spans="1:13" ht="20.100000000000001" customHeight="1" x14ac:dyDescent="0.25">
      <c r="A11" s="521" t="s">
        <v>291</v>
      </c>
      <c r="B11" s="522"/>
      <c r="C11" s="522"/>
      <c r="D11" s="522"/>
      <c r="E11" s="522"/>
      <c r="F11" s="522"/>
      <c r="G11" s="517">
        <f>G5/G3*G9</f>
        <v>4181.8210384907352</v>
      </c>
      <c r="H11" s="518"/>
    </row>
    <row r="12" spans="1:13" ht="20.100000000000001" customHeight="1" x14ac:dyDescent="0.25">
      <c r="A12" s="519" t="s">
        <v>292</v>
      </c>
      <c r="B12" s="520"/>
      <c r="C12" s="520"/>
      <c r="D12" s="520"/>
      <c r="E12" s="520"/>
      <c r="F12" s="520"/>
      <c r="G12" s="517">
        <f>(G6/G3)*G9</f>
        <v>0</v>
      </c>
      <c r="H12" s="518"/>
    </row>
    <row r="13" spans="1:13" ht="20.100000000000001" customHeight="1" x14ac:dyDescent="0.25">
      <c r="A13" s="519" t="s">
        <v>293</v>
      </c>
      <c r="B13" s="520"/>
      <c r="C13" s="520"/>
      <c r="D13" s="520"/>
      <c r="E13" s="520"/>
      <c r="F13" s="520"/>
      <c r="G13" s="517">
        <f>G7/G3*G9</f>
        <v>45818.178961509264</v>
      </c>
      <c r="H13" s="518"/>
    </row>
    <row r="14" spans="1:13" ht="20.100000000000001" customHeight="1" x14ac:dyDescent="0.25">
      <c r="A14" s="527" t="s">
        <v>294</v>
      </c>
      <c r="B14" s="528"/>
      <c r="C14" s="528"/>
      <c r="D14" s="528"/>
      <c r="E14" s="528"/>
      <c r="F14" s="528"/>
      <c r="G14" s="528"/>
      <c r="H14" s="529"/>
    </row>
    <row r="15" spans="1:13" ht="20.100000000000001" customHeight="1" x14ac:dyDescent="0.25">
      <c r="A15" s="546" t="s">
        <v>295</v>
      </c>
      <c r="B15" s="547"/>
      <c r="C15" s="547"/>
      <c r="D15" s="548" t="s">
        <v>296</v>
      </c>
      <c r="E15" s="549"/>
      <c r="F15" s="550"/>
      <c r="G15" s="542">
        <v>10000</v>
      </c>
      <c r="H15" s="543"/>
    </row>
    <row r="16" spans="1:13" ht="20.100000000000001" customHeight="1" x14ac:dyDescent="0.25">
      <c r="A16" s="523" t="s">
        <v>297</v>
      </c>
      <c r="B16" s="524"/>
      <c r="C16" s="524"/>
      <c r="D16" s="524"/>
      <c r="E16" s="524"/>
      <c r="F16" s="532"/>
      <c r="G16" s="530" t="s">
        <v>414</v>
      </c>
      <c r="H16" s="531"/>
      <c r="I16" s="87">
        <f>IF(G16=ŠIFRANTI!A2,'KUMULACIJA in INTENZIVNOST DP'!G10+'KUMULACIJA in INTENZIVNOST DP'!G15+'KUMULACIJA in INTENZIVNOST DP'!G18,'KUMULACIJA in INTENZIVNOST DP'!G11+'KUMULACIJA in INTENZIVNOST DP'!G15+'KUMULACIJA in INTENZIVNOST DP'!G18)</f>
        <v>10000</v>
      </c>
      <c r="K16" s="88"/>
    </row>
    <row r="17" spans="1:10" ht="20.100000000000001" customHeight="1" x14ac:dyDescent="0.25">
      <c r="A17" s="521" t="s">
        <v>298</v>
      </c>
      <c r="B17" s="522"/>
      <c r="C17" s="522"/>
      <c r="D17" s="522"/>
      <c r="E17" s="522"/>
      <c r="F17" s="522"/>
      <c r="G17" s="517">
        <f>VLOOKUP(G16,ŠIFRANTI!A:B,2,FALSE)</f>
        <v>300000</v>
      </c>
      <c r="H17" s="518"/>
      <c r="J17" s="88"/>
    </row>
    <row r="18" spans="1:10" ht="20.100000000000001" customHeight="1" x14ac:dyDescent="0.25">
      <c r="A18" s="519" t="s">
        <v>299</v>
      </c>
      <c r="B18" s="520"/>
      <c r="C18" s="520"/>
      <c r="D18" s="520"/>
      <c r="E18" s="520"/>
      <c r="F18" s="520"/>
      <c r="G18" s="525"/>
      <c r="H18" s="526"/>
      <c r="I18" s="87" t="e">
        <f>SUMIF('STROŠKI PROJEKTA'!#REF!,G16,'STROŠKI PROJEKTA'!E8:E80)</f>
        <v>#REF!</v>
      </c>
    </row>
    <row r="19" spans="1:10" ht="20.100000000000001" customHeight="1" x14ac:dyDescent="0.25">
      <c r="A19" s="551" t="str">
        <f>IF(I16&gt;G17,"POMOČ DE MINIMIS PRESEGA ZGORNJO MEJO - UPOŠTEVAJ DOLOČILA JAVNEGA RAZPISA","POMOČ DE MINIMIS NE PRESEGA ZGORNJE MEJE - OK")</f>
        <v>POMOČ DE MINIMIS NE PRESEGA ZGORNJE MEJE - OK</v>
      </c>
      <c r="B19" s="552"/>
      <c r="C19" s="552"/>
      <c r="D19" s="552"/>
      <c r="E19" s="552"/>
      <c r="F19" s="552"/>
      <c r="G19" s="552"/>
      <c r="H19" s="553"/>
    </row>
    <row r="20" spans="1:10" ht="20.100000000000001" customHeight="1" x14ac:dyDescent="0.25">
      <c r="A20" s="527" t="s">
        <v>300</v>
      </c>
      <c r="B20" s="528"/>
      <c r="C20" s="528"/>
      <c r="D20" s="528"/>
      <c r="E20" s="528"/>
      <c r="F20" s="528"/>
      <c r="G20" s="528"/>
      <c r="H20" s="529"/>
    </row>
    <row r="21" spans="1:10" ht="20.100000000000001" customHeight="1" x14ac:dyDescent="0.25">
      <c r="A21" s="521" t="s">
        <v>301</v>
      </c>
      <c r="B21" s="522"/>
      <c r="C21" s="522"/>
      <c r="D21" s="522"/>
      <c r="E21" s="522"/>
      <c r="F21" s="522"/>
      <c r="G21" s="530"/>
      <c r="H21" s="531"/>
    </row>
    <row r="22" spans="1:10" ht="20.100000000000001" customHeight="1" x14ac:dyDescent="0.25">
      <c r="A22" s="521" t="s">
        <v>302</v>
      </c>
      <c r="B22" s="522"/>
      <c r="C22" s="522"/>
      <c r="D22" s="522"/>
      <c r="E22" s="522"/>
      <c r="F22" s="522"/>
      <c r="G22" s="530"/>
      <c r="H22" s="531"/>
      <c r="I22" s="89" t="str">
        <f>IF(G22="Veliko","OBVEZNO PREVERI ALI GRE ZA NOVO DEJAVNOST","")</f>
        <v/>
      </c>
      <c r="J22" s="89"/>
    </row>
    <row r="23" spans="1:10" ht="20.100000000000001" customHeight="1" x14ac:dyDescent="0.25">
      <c r="A23" s="523" t="s">
        <v>303</v>
      </c>
      <c r="B23" s="524"/>
      <c r="C23" s="524"/>
      <c r="D23" s="524"/>
      <c r="E23" s="524"/>
      <c r="F23" s="532"/>
      <c r="G23" s="533"/>
      <c r="H23" s="534"/>
    </row>
    <row r="24" spans="1:10" ht="20.100000000000001" customHeight="1" x14ac:dyDescent="0.25">
      <c r="A24" s="523" t="s">
        <v>304</v>
      </c>
      <c r="B24" s="524"/>
      <c r="C24" s="524"/>
      <c r="D24" s="524"/>
      <c r="E24" s="524"/>
      <c r="F24" s="532"/>
      <c r="G24" s="535" t="e">
        <f>IF(G23=ŠIFRANTI!F2,VLOOKUP(G21,ŠIFRANTI!R:W,4,FALSE),VLOOKUP(G21,ŠIFRANTI!R:W,3,FALSE))</f>
        <v>#N/A</v>
      </c>
      <c r="H24" s="536"/>
    </row>
    <row r="25" spans="1:10" ht="20.100000000000001" customHeight="1" x14ac:dyDescent="0.25">
      <c r="A25" s="523" t="s">
        <v>305</v>
      </c>
      <c r="B25" s="524"/>
      <c r="C25" s="524"/>
      <c r="D25" s="524"/>
      <c r="E25" s="524"/>
      <c r="F25" s="532"/>
      <c r="G25" s="535" t="e">
        <f>IF(G22=ŠIFRANTI!D3,VLOOKUP(G21,ŠIFRANTI!R:W,5,FALSE),VLOOKUP(G21,ŠIFRANTI!R:W,6,FALSE))</f>
        <v>#N/A</v>
      </c>
      <c r="H25" s="536"/>
    </row>
    <row r="26" spans="1:10" ht="20.100000000000001" customHeight="1" x14ac:dyDescent="0.25">
      <c r="A26" s="523" t="s">
        <v>306</v>
      </c>
      <c r="B26" s="524"/>
      <c r="C26" s="524"/>
      <c r="D26" s="524"/>
      <c r="E26" s="524"/>
      <c r="F26" s="532"/>
      <c r="G26" s="517" t="e">
        <f>G25*G3</f>
        <v>#N/A</v>
      </c>
      <c r="H26" s="518"/>
    </row>
    <row r="27" spans="1:10" ht="20.100000000000001" customHeight="1" x14ac:dyDescent="0.25">
      <c r="A27" s="523" t="s">
        <v>307</v>
      </c>
      <c r="B27" s="524"/>
      <c r="C27" s="524"/>
      <c r="D27" s="524"/>
      <c r="E27" s="558" t="s">
        <v>296</v>
      </c>
      <c r="F27" s="559"/>
      <c r="G27" s="525"/>
      <c r="H27" s="526"/>
    </row>
    <row r="28" spans="1:10" ht="20.100000000000001" customHeight="1" x14ac:dyDescent="0.25">
      <c r="A28" s="521" t="s">
        <v>836</v>
      </c>
      <c r="B28" s="522"/>
      <c r="C28" s="522"/>
      <c r="D28" s="522"/>
      <c r="E28" s="522"/>
      <c r="F28" s="522"/>
      <c r="G28" s="542"/>
      <c r="H28" s="543"/>
      <c r="I28" s="87" t="e">
        <f>SUMIF('STROŠKI PROJEKTA'!#REF!,ŠIFRANTI!A4,'STROŠKI PROJEKTA'!E8:E80)</f>
        <v>#REF!</v>
      </c>
      <c r="J28" s="166"/>
    </row>
    <row r="29" spans="1:10" ht="20.100000000000001" customHeight="1" x14ac:dyDescent="0.25">
      <c r="A29" s="551" t="e">
        <f>IF((G12+G27+G28)&gt;G26,"REGIONALNA POMOČ PRESEGA ZGORNJO MEJO - UPOŠTEVAJ DOLOČILA JAVNEGA RAZPISA","REGIONALNA DRŽAVNA POMOČ NE PRESEGA ZGORNJE MEJE - OK")</f>
        <v>#N/A</v>
      </c>
      <c r="B29" s="552"/>
      <c r="C29" s="552"/>
      <c r="D29" s="552"/>
      <c r="E29" s="552"/>
      <c r="F29" s="552"/>
      <c r="G29" s="552"/>
      <c r="H29" s="553"/>
    </row>
    <row r="30" spans="1:10" ht="20.100000000000001" customHeight="1" x14ac:dyDescent="0.25">
      <c r="A30" s="527" t="s">
        <v>308</v>
      </c>
      <c r="B30" s="528"/>
      <c r="C30" s="528"/>
      <c r="D30" s="528"/>
      <c r="E30" s="528"/>
      <c r="F30" s="528"/>
      <c r="G30" s="528"/>
      <c r="H30" s="529"/>
    </row>
    <row r="31" spans="1:10" ht="20.100000000000001" customHeight="1" x14ac:dyDescent="0.25">
      <c r="A31" s="521" t="s">
        <v>830</v>
      </c>
      <c r="B31" s="522"/>
      <c r="C31" s="522"/>
      <c r="D31" s="522"/>
      <c r="E31" s="522"/>
      <c r="F31" s="522"/>
      <c r="G31" s="554">
        <f>'STROŠKI PROJEKTA'!E83</f>
        <v>206000</v>
      </c>
      <c r="H31" s="555"/>
    </row>
    <row r="32" spans="1:10" ht="20.100000000000001" customHeight="1" x14ac:dyDescent="0.25">
      <c r="A32" s="521" t="s">
        <v>829</v>
      </c>
      <c r="B32" s="522"/>
      <c r="C32" s="522"/>
      <c r="D32" s="522"/>
      <c r="E32" s="522"/>
      <c r="F32" s="522"/>
      <c r="G32" s="525"/>
      <c r="H32" s="526"/>
      <c r="I32" s="87" t="e">
        <f>SUMIF('STROŠKI PROJEKTA'!#REF!,ŠIFRANTI!A5,'STROŠKI PROJEKTA'!E8:E80)</f>
        <v>#REF!</v>
      </c>
    </row>
    <row r="33" spans="1:12" ht="20.100000000000001" customHeight="1" x14ac:dyDescent="0.25">
      <c r="A33" s="565" t="s">
        <v>818</v>
      </c>
      <c r="B33" s="566"/>
      <c r="C33" s="566"/>
      <c r="D33" s="566"/>
      <c r="E33" s="566"/>
      <c r="F33" s="567"/>
      <c r="G33" s="556">
        <f>VLOOKUP(A33,ŠIFRANTI!H1:I9,2,FALSE)</f>
        <v>0.8</v>
      </c>
      <c r="H33" s="557"/>
    </row>
    <row r="34" spans="1:12" ht="20.100000000000001" customHeight="1" x14ac:dyDescent="0.25">
      <c r="A34" s="523" t="s">
        <v>816</v>
      </c>
      <c r="B34" s="524"/>
      <c r="C34" s="524"/>
      <c r="D34" s="524"/>
      <c r="E34" s="524"/>
      <c r="F34" s="532"/>
      <c r="G34" s="563">
        <v>600000</v>
      </c>
      <c r="H34" s="564"/>
    </row>
    <row r="35" spans="1:12" ht="20.100000000000001" customHeight="1" x14ac:dyDescent="0.25">
      <c r="A35" s="523" t="s">
        <v>309</v>
      </c>
      <c r="B35" s="524"/>
      <c r="C35" s="524"/>
      <c r="D35" s="524"/>
      <c r="E35" s="524"/>
      <c r="F35" s="532"/>
      <c r="G35" s="563">
        <f>G33*L35</f>
        <v>535596.21984000003</v>
      </c>
      <c r="H35" s="564"/>
      <c r="L35" s="311">
        <f>IF(AND('STROŠKI PROJEKTA'!L3="DA",'STROŠKI PROJEKTA'!C85="NE"),'KUMULACIJA in INTENZIVNOST DP'!M7,'KUMULACIJA in INTENZIVNOST DP'!L7)</f>
        <v>669495.27480000001</v>
      </c>
    </row>
    <row r="36" spans="1:12" ht="20.100000000000001" customHeight="1" thickBot="1" x14ac:dyDescent="0.3">
      <c r="A36" s="560" t="str">
        <f>IF(OR((G13+G31+G32)&gt;G35,(G13+G31+G32)&gt;G34),"ABER POMOČ PRESEGA ZGORNJO MEJO - UPOŠTEVAJ DOLOČILA JAVNEGA RAZPISA","ABER DRŽAVNA POMOČ NE PRESEGA ZGORNJE MEJE - OK")</f>
        <v>ABER DRŽAVNA POMOČ NE PRESEGA ZGORNJE MEJE - OK</v>
      </c>
      <c r="B36" s="561"/>
      <c r="C36" s="561"/>
      <c r="D36" s="561"/>
      <c r="E36" s="561"/>
      <c r="F36" s="561"/>
      <c r="G36" s="561"/>
      <c r="H36" s="562"/>
    </row>
    <row r="37" spans="1:12" ht="20.100000000000001" customHeight="1" x14ac:dyDescent="0.25">
      <c r="A37" s="506" t="s">
        <v>841</v>
      </c>
      <c r="B37" s="507"/>
      <c r="C37" s="507"/>
      <c r="D37" s="507"/>
      <c r="E37" s="507"/>
      <c r="F37" s="507"/>
      <c r="G37" s="507"/>
      <c r="H37" s="508"/>
    </row>
    <row r="38" spans="1:12" ht="20.100000000000001" customHeight="1" x14ac:dyDescent="0.25">
      <c r="A38" s="509" t="s">
        <v>834</v>
      </c>
      <c r="B38" s="510"/>
      <c r="C38" s="510"/>
      <c r="D38" s="510"/>
      <c r="E38" s="510"/>
      <c r="F38" s="510"/>
      <c r="G38" s="511">
        <f>IF(AND('STROŠKI PROJEKTA'!L3="DA",'STROŠKI PROJEKTA'!C85="NE"),'STROŠKI PROJEKTA'!H83,'STROŠKI PROJEKTA'!D83)</f>
        <v>697495.27480000001</v>
      </c>
      <c r="H38" s="512"/>
    </row>
    <row r="39" spans="1:12" ht="20.100000000000001" customHeight="1" x14ac:dyDescent="0.25">
      <c r="A39" s="509" t="s">
        <v>838</v>
      </c>
      <c r="B39" s="510"/>
      <c r="C39" s="510"/>
      <c r="D39" s="510"/>
      <c r="E39" s="510"/>
      <c r="F39" s="510"/>
      <c r="G39" s="511">
        <f>G3+'STROŠKI PROJEKTA'!E83</f>
        <v>540782.38</v>
      </c>
      <c r="H39" s="512"/>
    </row>
    <row r="40" spans="1:12" ht="20.100000000000001" customHeight="1" x14ac:dyDescent="0.25">
      <c r="A40" s="509" t="s">
        <v>839</v>
      </c>
      <c r="B40" s="510"/>
      <c r="C40" s="510"/>
      <c r="D40" s="510"/>
      <c r="E40" s="510"/>
      <c r="F40" s="510"/>
      <c r="G40" s="515" t="str">
        <f>IF(G39&gt;G38,"DVOJNO FINANCIRANJE","NI DVOJNEGA FINANCIRANJA")</f>
        <v>NI DVOJNEGA FINANCIRANJA</v>
      </c>
      <c r="H40" s="516"/>
    </row>
    <row r="41" spans="1:12" ht="20.100000000000001" customHeight="1" x14ac:dyDescent="0.25">
      <c r="A41" s="509" t="s">
        <v>835</v>
      </c>
      <c r="B41" s="510"/>
      <c r="C41" s="510"/>
      <c r="D41" s="510"/>
      <c r="E41" s="510"/>
      <c r="F41" s="510"/>
      <c r="G41" s="511">
        <f>G15+G18+G10+G11+G12+G13+G27+G28+G31+G32</f>
        <v>266000</v>
      </c>
      <c r="H41" s="512"/>
    </row>
    <row r="42" spans="1:12" ht="20.100000000000001" customHeight="1" x14ac:dyDescent="0.25">
      <c r="A42" s="509" t="s">
        <v>840</v>
      </c>
      <c r="B42" s="510"/>
      <c r="C42" s="510"/>
      <c r="D42" s="510"/>
      <c r="E42" s="510"/>
      <c r="F42" s="510"/>
      <c r="G42" s="513">
        <f>G41/G38</f>
        <v>0.38136459071536061</v>
      </c>
      <c r="H42" s="514"/>
    </row>
  </sheetData>
  <sheetProtection selectLockedCells="1"/>
  <mergeCells count="76">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 ref="A37:H37"/>
    <mergeCell ref="A38:F38"/>
    <mergeCell ref="A41:F41"/>
    <mergeCell ref="A42:F42"/>
    <mergeCell ref="G38:H38"/>
    <mergeCell ref="G41:H41"/>
    <mergeCell ref="G42:H42"/>
    <mergeCell ref="A39:F39"/>
    <mergeCell ref="G39:H39"/>
    <mergeCell ref="A40:F40"/>
    <mergeCell ref="G40:H40"/>
  </mergeCells>
  <hyperlinks>
    <hyperlink ref="D15" r:id="rId1" xr:uid="{F796503C-DA9E-4CDA-B4F6-B24C1647A2FB}"/>
    <hyperlink ref="E27" r:id="rId2" xr:uid="{67B33D67-712B-4D89-9B72-768002485BA7}"/>
  </hyperlinks>
  <pageMargins left="0.7" right="0.7" top="0.75" bottom="0.75" header="0.3" footer="0.3"/>
  <pageSetup paperSize="9" scale="49"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1FBB7653-6CBD-4C70-B03C-FB0085A40380}">
          <x14:formula1>
            <xm:f>ŠIFRANTI!$H$2:$H$3</xm:f>
          </x14:formula1>
          <xm:sqref>A33:F33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3"/>
  <dimension ref="A1:BD18"/>
  <sheetViews>
    <sheetView workbookViewId="0">
      <selection activeCell="A15" sqref="A15"/>
    </sheetView>
  </sheetViews>
  <sheetFormatPr defaultRowHeight="15" x14ac:dyDescent="0.25"/>
  <cols>
    <col min="1" max="1" width="48" customWidth="1"/>
    <col min="2" max="9" width="23.42578125" customWidth="1"/>
  </cols>
  <sheetData>
    <row r="1" spans="1:56" s="229" customFormat="1" ht="35.25" customHeight="1" x14ac:dyDescent="0.25">
      <c r="A1" s="228" t="s">
        <v>310</v>
      </c>
      <c r="B1" s="228" t="s">
        <v>311</v>
      </c>
      <c r="C1" s="228" t="s">
        <v>312</v>
      </c>
      <c r="D1" s="228" t="s">
        <v>313</v>
      </c>
      <c r="E1" s="228" t="s">
        <v>314</v>
      </c>
      <c r="F1" s="228" t="s">
        <v>315</v>
      </c>
      <c r="G1" s="228" t="s">
        <v>316</v>
      </c>
      <c r="H1" s="228" t="s">
        <v>317</v>
      </c>
      <c r="I1" s="228" t="s">
        <v>318</v>
      </c>
      <c r="L1" s="231" t="s">
        <v>318</v>
      </c>
      <c r="M1" s="231" t="s">
        <v>319</v>
      </c>
      <c r="N1" s="231" t="s">
        <v>320</v>
      </c>
      <c r="O1" s="231" t="s">
        <v>321</v>
      </c>
      <c r="P1" s="231" t="s">
        <v>322</v>
      </c>
      <c r="Q1" s="231" t="s">
        <v>323</v>
      </c>
      <c r="R1" s="231" t="s">
        <v>324</v>
      </c>
      <c r="S1" s="231" t="s">
        <v>325</v>
      </c>
      <c r="T1" s="231" t="s">
        <v>326</v>
      </c>
      <c r="U1" s="231" t="s">
        <v>327</v>
      </c>
      <c r="V1" s="231" t="s">
        <v>328</v>
      </c>
      <c r="W1" s="231" t="s">
        <v>329</v>
      </c>
      <c r="X1" s="231" t="s">
        <v>330</v>
      </c>
      <c r="Y1" s="231" t="s">
        <v>331</v>
      </c>
      <c r="Z1" s="231" t="s">
        <v>332</v>
      </c>
      <c r="AA1" s="231" t="s">
        <v>333</v>
      </c>
      <c r="AB1" s="231" t="s">
        <v>334</v>
      </c>
      <c r="AC1" s="231" t="s">
        <v>335</v>
      </c>
      <c r="AD1" s="231" t="s">
        <v>336</v>
      </c>
      <c r="AE1" s="231" t="s">
        <v>337</v>
      </c>
      <c r="AF1" s="231" t="s">
        <v>338</v>
      </c>
      <c r="AG1" s="231" t="s">
        <v>339</v>
      </c>
      <c r="AH1" s="231" t="s">
        <v>340</v>
      </c>
      <c r="AI1" s="231" t="s">
        <v>341</v>
      </c>
      <c r="AJ1" s="229" t="s">
        <v>342</v>
      </c>
      <c r="AK1" s="229" t="s">
        <v>343</v>
      </c>
      <c r="AL1" s="229" t="s">
        <v>344</v>
      </c>
      <c r="AM1" s="229" t="s">
        <v>345</v>
      </c>
      <c r="AN1" s="229" t="s">
        <v>346</v>
      </c>
      <c r="AO1" s="229" t="s">
        <v>347</v>
      </c>
      <c r="AP1" s="229" t="s">
        <v>348</v>
      </c>
      <c r="AQ1" s="229" t="s">
        <v>349</v>
      </c>
      <c r="AR1" s="229" t="s">
        <v>350</v>
      </c>
      <c r="AS1" s="229" t="s">
        <v>351</v>
      </c>
      <c r="AT1" s="229" t="s">
        <v>352</v>
      </c>
      <c r="AU1" s="229" t="s">
        <v>353</v>
      </c>
      <c r="AV1" s="229" t="s">
        <v>354</v>
      </c>
      <c r="AW1" s="231" t="s">
        <v>355</v>
      </c>
      <c r="AX1" s="231" t="s">
        <v>356</v>
      </c>
      <c r="AY1" s="231" t="s">
        <v>357</v>
      </c>
      <c r="AZ1" s="231" t="s">
        <v>358</v>
      </c>
      <c r="BA1" s="231" t="s">
        <v>359</v>
      </c>
      <c r="BB1" s="231" t="s">
        <v>360</v>
      </c>
      <c r="BC1" s="231" t="s">
        <v>361</v>
      </c>
      <c r="BD1" s="231" t="s">
        <v>362</v>
      </c>
    </row>
    <row r="2" spans="1:56" x14ac:dyDescent="0.25">
      <c r="A2" s="230" t="s">
        <v>351</v>
      </c>
      <c r="B2" s="230" t="s">
        <v>356</v>
      </c>
      <c r="C2" s="230" t="s">
        <v>358</v>
      </c>
      <c r="D2" s="230" t="s">
        <v>336</v>
      </c>
      <c r="E2" s="230" t="s">
        <v>332</v>
      </c>
      <c r="F2" s="230" t="s">
        <v>319</v>
      </c>
      <c r="G2" s="230" t="s">
        <v>321</v>
      </c>
      <c r="H2" s="230" t="s">
        <v>331</v>
      </c>
      <c r="I2" s="230" t="s">
        <v>318</v>
      </c>
      <c r="L2" s="232" t="s">
        <v>173</v>
      </c>
      <c r="M2" s="232" t="s">
        <v>173</v>
      </c>
      <c r="N2" s="232" t="s">
        <v>173</v>
      </c>
      <c r="O2" s="232" t="s">
        <v>173</v>
      </c>
      <c r="P2" s="232" t="s">
        <v>173</v>
      </c>
      <c r="Q2" s="232" t="s">
        <v>173</v>
      </c>
      <c r="R2" s="232" t="s">
        <v>173</v>
      </c>
      <c r="S2" s="232" t="s">
        <v>173</v>
      </c>
      <c r="T2" s="232" t="s">
        <v>173</v>
      </c>
      <c r="U2" s="232" t="s">
        <v>173</v>
      </c>
      <c r="V2" s="232" t="s">
        <v>173</v>
      </c>
      <c r="W2" s="232" t="s">
        <v>173</v>
      </c>
      <c r="X2" s="232" t="s">
        <v>173</v>
      </c>
      <c r="Y2" s="232" t="s">
        <v>173</v>
      </c>
      <c r="Z2" s="232" t="s">
        <v>173</v>
      </c>
      <c r="AA2" s="232" t="s">
        <v>173</v>
      </c>
      <c r="AB2" s="232" t="s">
        <v>173</v>
      </c>
      <c r="AC2" s="232" t="s">
        <v>173</v>
      </c>
      <c r="AD2" s="232" t="s">
        <v>173</v>
      </c>
      <c r="AE2" s="232" t="s">
        <v>173</v>
      </c>
      <c r="AF2" s="232" t="s">
        <v>173</v>
      </c>
      <c r="AG2" s="232" t="s">
        <v>173</v>
      </c>
      <c r="AH2" s="232" t="s">
        <v>173</v>
      </c>
      <c r="AI2" s="232" t="s">
        <v>173</v>
      </c>
      <c r="AJ2" s="232" t="s">
        <v>173</v>
      </c>
      <c r="AK2" s="232" t="s">
        <v>173</v>
      </c>
      <c r="AL2" s="232" t="s">
        <v>173</v>
      </c>
      <c r="AM2" s="232" t="s">
        <v>173</v>
      </c>
      <c r="AN2" s="232" t="s">
        <v>173</v>
      </c>
      <c r="AO2" s="232" t="s">
        <v>173</v>
      </c>
      <c r="AP2" s="232" t="s">
        <v>173</v>
      </c>
      <c r="AQ2" s="232" t="s">
        <v>173</v>
      </c>
      <c r="AR2" s="232" t="s">
        <v>173</v>
      </c>
      <c r="AS2" s="232" t="s">
        <v>173</v>
      </c>
      <c r="AT2" s="232" t="s">
        <v>173</v>
      </c>
      <c r="AU2" s="232" t="s">
        <v>173</v>
      </c>
      <c r="AV2" s="232" t="s">
        <v>173</v>
      </c>
      <c r="AW2" s="232" t="s">
        <v>173</v>
      </c>
      <c r="AX2" t="s">
        <v>363</v>
      </c>
      <c r="AY2" t="s">
        <v>363</v>
      </c>
      <c r="AZ2" t="s">
        <v>364</v>
      </c>
      <c r="BA2" t="s">
        <v>365</v>
      </c>
      <c r="BB2" t="s">
        <v>363</v>
      </c>
      <c r="BC2" t="s">
        <v>363</v>
      </c>
      <c r="BD2" t="s">
        <v>366</v>
      </c>
    </row>
    <row r="3" spans="1:56" x14ac:dyDescent="0.25">
      <c r="A3" s="79" t="s">
        <v>353</v>
      </c>
      <c r="B3" s="230" t="s">
        <v>357</v>
      </c>
      <c r="C3" s="230" t="s">
        <v>359</v>
      </c>
      <c r="D3" s="79" t="s">
        <v>337</v>
      </c>
      <c r="E3" s="230" t="s">
        <v>333</v>
      </c>
      <c r="F3" s="230" t="s">
        <v>320</v>
      </c>
      <c r="G3" s="230" t="s">
        <v>322</v>
      </c>
      <c r="H3" s="230"/>
      <c r="I3" s="230"/>
      <c r="AX3" t="s">
        <v>367</v>
      </c>
      <c r="AY3" t="s">
        <v>367</v>
      </c>
      <c r="AZ3" t="s">
        <v>368</v>
      </c>
      <c r="BA3" t="s">
        <v>369</v>
      </c>
      <c r="BB3" t="s">
        <v>367</v>
      </c>
      <c r="BC3" t="s">
        <v>370</v>
      </c>
      <c r="BD3" t="s">
        <v>371</v>
      </c>
    </row>
    <row r="4" spans="1:56" x14ac:dyDescent="0.25">
      <c r="A4" s="79" t="s">
        <v>352</v>
      </c>
      <c r="B4" s="79" t="s">
        <v>355</v>
      </c>
      <c r="C4" s="230"/>
      <c r="D4" s="79" t="s">
        <v>338</v>
      </c>
      <c r="E4" s="230" t="s">
        <v>334</v>
      </c>
      <c r="F4" s="230"/>
      <c r="G4" s="230" t="s">
        <v>323</v>
      </c>
      <c r="H4" s="79"/>
      <c r="I4" s="230"/>
      <c r="AX4" t="s">
        <v>372</v>
      </c>
      <c r="AY4" t="s">
        <v>372</v>
      </c>
      <c r="AZ4" t="s">
        <v>373</v>
      </c>
      <c r="BA4" t="s">
        <v>374</v>
      </c>
      <c r="BB4" t="s">
        <v>372</v>
      </c>
      <c r="BC4" t="s">
        <v>372</v>
      </c>
      <c r="BD4" t="s">
        <v>375</v>
      </c>
    </row>
    <row r="5" spans="1:56" x14ac:dyDescent="0.25">
      <c r="A5" s="79" t="s">
        <v>362</v>
      </c>
      <c r="B5" s="79"/>
      <c r="C5" s="230"/>
      <c r="D5" s="79" t="s">
        <v>339</v>
      </c>
      <c r="E5" s="230" t="s">
        <v>335</v>
      </c>
      <c r="F5" s="230"/>
      <c r="G5" s="79" t="s">
        <v>324</v>
      </c>
      <c r="H5" s="79"/>
      <c r="I5" s="230"/>
      <c r="AX5" t="s">
        <v>376</v>
      </c>
      <c r="AY5" t="s">
        <v>377</v>
      </c>
      <c r="AZ5" t="s">
        <v>378</v>
      </c>
      <c r="BA5" t="s">
        <v>379</v>
      </c>
      <c r="BB5" t="s">
        <v>376</v>
      </c>
      <c r="BC5" t="s">
        <v>377</v>
      </c>
      <c r="BD5" t="s">
        <v>380</v>
      </c>
    </row>
    <row r="6" spans="1:56" x14ac:dyDescent="0.25">
      <c r="A6" s="79" t="s">
        <v>361</v>
      </c>
      <c r="B6" s="79"/>
      <c r="C6" s="230"/>
      <c r="D6" s="79" t="s">
        <v>340</v>
      </c>
      <c r="E6" s="79"/>
      <c r="F6" s="230"/>
      <c r="G6" s="79" t="s">
        <v>325</v>
      </c>
      <c r="H6" s="79"/>
      <c r="I6" s="230"/>
      <c r="AX6" t="s">
        <v>381</v>
      </c>
      <c r="AY6" t="s">
        <v>382</v>
      </c>
      <c r="AZ6" t="s">
        <v>383</v>
      </c>
      <c r="BA6" t="s">
        <v>384</v>
      </c>
      <c r="BB6" t="s">
        <v>381</v>
      </c>
      <c r="BC6" t="s">
        <v>385</v>
      </c>
    </row>
    <row r="7" spans="1:56" x14ac:dyDescent="0.25">
      <c r="A7" s="79" t="s">
        <v>360</v>
      </c>
      <c r="B7" s="79"/>
      <c r="C7" s="230"/>
      <c r="D7" s="79"/>
      <c r="E7" s="79"/>
      <c r="F7" s="79"/>
      <c r="G7" s="79" t="s">
        <v>326</v>
      </c>
      <c r="H7" s="79"/>
      <c r="I7" s="230"/>
      <c r="AX7" t="s">
        <v>386</v>
      </c>
      <c r="AY7" t="s">
        <v>387</v>
      </c>
      <c r="AZ7" t="s">
        <v>388</v>
      </c>
      <c r="BA7" t="s">
        <v>389</v>
      </c>
      <c r="BB7" t="s">
        <v>386</v>
      </c>
      <c r="BC7" t="s">
        <v>387</v>
      </c>
    </row>
    <row r="8" spans="1:56" x14ac:dyDescent="0.25">
      <c r="A8" s="79" t="s">
        <v>344</v>
      </c>
      <c r="B8" s="79"/>
      <c r="C8" s="230"/>
      <c r="D8" s="79"/>
      <c r="E8" s="79"/>
      <c r="F8" s="79"/>
      <c r="G8" s="79" t="s">
        <v>327</v>
      </c>
      <c r="H8" s="79"/>
      <c r="I8" s="230"/>
      <c r="AX8" t="s">
        <v>390</v>
      </c>
      <c r="AY8" t="s">
        <v>390</v>
      </c>
      <c r="AZ8" t="s">
        <v>391</v>
      </c>
      <c r="BB8" t="s">
        <v>392</v>
      </c>
      <c r="BC8" t="s">
        <v>392</v>
      </c>
    </row>
    <row r="9" spans="1:56" x14ac:dyDescent="0.25">
      <c r="A9" s="79" t="s">
        <v>348</v>
      </c>
      <c r="B9" s="79"/>
      <c r="C9" s="230"/>
      <c r="D9" s="79"/>
      <c r="E9" s="79"/>
      <c r="F9" s="79"/>
      <c r="G9" s="79" t="s">
        <v>328</v>
      </c>
      <c r="H9" s="79"/>
      <c r="I9" s="230"/>
      <c r="AZ9" t="s">
        <v>393</v>
      </c>
    </row>
    <row r="10" spans="1:56" x14ac:dyDescent="0.25">
      <c r="A10" s="79" t="s">
        <v>347</v>
      </c>
      <c r="B10" s="79"/>
      <c r="C10" s="230"/>
      <c r="D10" s="79"/>
      <c r="E10" s="79"/>
      <c r="F10" s="79"/>
      <c r="G10" s="79" t="s">
        <v>329</v>
      </c>
      <c r="H10" s="79"/>
      <c r="I10" s="230"/>
      <c r="AZ10" t="s">
        <v>394</v>
      </c>
    </row>
    <row r="11" spans="1:56" x14ac:dyDescent="0.25">
      <c r="A11" s="79" t="s">
        <v>343</v>
      </c>
      <c r="B11" s="79"/>
      <c r="C11" s="230"/>
      <c r="D11" s="79"/>
      <c r="E11" s="79"/>
      <c r="F11" s="79"/>
      <c r="G11" s="79" t="s">
        <v>330</v>
      </c>
      <c r="H11" s="79"/>
      <c r="I11" s="230"/>
    </row>
    <row r="12" spans="1:56" x14ac:dyDescent="0.25">
      <c r="A12" s="79" t="s">
        <v>350</v>
      </c>
      <c r="B12" s="79"/>
      <c r="C12" s="79"/>
      <c r="D12" s="79"/>
      <c r="E12" s="79"/>
      <c r="F12" s="79"/>
      <c r="G12" s="79"/>
      <c r="H12" s="79"/>
      <c r="I12" s="79"/>
    </row>
    <row r="13" spans="1:56" x14ac:dyDescent="0.25">
      <c r="A13" s="79" t="s">
        <v>346</v>
      </c>
      <c r="B13" s="79"/>
      <c r="C13" s="79"/>
      <c r="D13" s="79"/>
      <c r="E13" s="79"/>
      <c r="F13" s="79"/>
      <c r="G13" s="79"/>
      <c r="H13" s="79"/>
      <c r="I13" s="79"/>
    </row>
    <row r="14" spans="1:56" x14ac:dyDescent="0.25">
      <c r="A14" s="79" t="s">
        <v>354</v>
      </c>
      <c r="B14" s="79"/>
      <c r="C14" s="79"/>
      <c r="D14" s="79"/>
      <c r="E14" s="79"/>
      <c r="F14" s="79"/>
      <c r="G14" s="79"/>
      <c r="H14" s="79"/>
      <c r="I14" s="79"/>
    </row>
    <row r="15" spans="1:56" x14ac:dyDescent="0.25">
      <c r="A15" s="79" t="s">
        <v>349</v>
      </c>
      <c r="B15" s="79"/>
      <c r="C15" s="79"/>
      <c r="D15" s="79"/>
      <c r="E15" s="79"/>
      <c r="F15" s="79"/>
      <c r="G15" s="79"/>
      <c r="H15" s="79"/>
      <c r="I15" s="79"/>
    </row>
    <row r="16" spans="1:56" x14ac:dyDescent="0.25">
      <c r="A16" s="79" t="s">
        <v>345</v>
      </c>
      <c r="B16" s="79"/>
      <c r="C16" s="79"/>
      <c r="D16" s="79"/>
      <c r="E16" s="79"/>
      <c r="F16" s="79"/>
      <c r="G16" s="79"/>
      <c r="H16" s="79"/>
      <c r="I16" s="79"/>
    </row>
    <row r="17" spans="1:9" x14ac:dyDescent="0.25">
      <c r="A17" s="79" t="s">
        <v>342</v>
      </c>
      <c r="B17" s="79"/>
      <c r="C17" s="79"/>
      <c r="D17" s="79"/>
      <c r="E17" s="79"/>
      <c r="F17" s="79"/>
      <c r="G17" s="79"/>
      <c r="H17" s="79"/>
      <c r="I17" s="79"/>
    </row>
    <row r="18" spans="1:9" x14ac:dyDescent="0.25">
      <c r="A18" s="79" t="s">
        <v>341</v>
      </c>
      <c r="B18" s="79"/>
      <c r="C18" s="79"/>
      <c r="D18" s="79"/>
      <c r="E18" s="79"/>
      <c r="F18" s="79"/>
      <c r="G18" s="79"/>
      <c r="H18" s="79"/>
      <c r="I18" s="79"/>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4"/>
  <dimension ref="A1:AH213"/>
  <sheetViews>
    <sheetView topLeftCell="A3" workbookViewId="0">
      <selection activeCell="H10" sqref="H10"/>
    </sheetView>
  </sheetViews>
  <sheetFormatPr defaultRowHeight="15" x14ac:dyDescent="0.25"/>
  <cols>
    <col min="1" max="1" width="44.85546875" bestFit="1" customWidth="1"/>
    <col min="3" max="3" width="3.5703125" style="69" customWidth="1"/>
    <col min="4" max="4" width="27" bestFit="1" customWidth="1"/>
    <col min="5" max="5" width="3.42578125" style="69" customWidth="1"/>
    <col min="6" max="6" width="26.85546875" bestFit="1" customWidth="1"/>
    <col min="7" max="7" width="3.7109375" style="69" customWidth="1"/>
    <col min="8" max="8" width="98.85546875" bestFit="1" customWidth="1"/>
    <col min="9" max="9" width="10.140625" customWidth="1"/>
    <col min="10" max="10" width="3.42578125" style="69"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9" customWidth="1"/>
    <col min="25" max="25" width="19.85546875" customWidth="1"/>
    <col min="26" max="26" width="4.140625" style="69" customWidth="1"/>
    <col min="27" max="27" width="19.7109375" bestFit="1" customWidth="1"/>
    <col min="28" max="28" width="4.140625" style="69" customWidth="1"/>
    <col min="29" max="29" width="19.28515625" bestFit="1" customWidth="1"/>
    <col min="30" max="30" width="4.140625" style="69" customWidth="1"/>
    <col min="31" max="31" width="25.5703125" bestFit="1" customWidth="1"/>
    <col min="32" max="32" width="4.140625" style="69" customWidth="1"/>
    <col min="34" max="34" width="4.140625" style="69" customWidth="1"/>
  </cols>
  <sheetData>
    <row r="1" spans="1:33" ht="30" x14ac:dyDescent="0.25">
      <c r="A1" s="68" t="s">
        <v>395</v>
      </c>
      <c r="D1" s="68" t="s">
        <v>396</v>
      </c>
      <c r="F1" s="68" t="s">
        <v>397</v>
      </c>
      <c r="H1" s="68" t="s">
        <v>398</v>
      </c>
      <c r="K1" s="70" t="s">
        <v>399</v>
      </c>
      <c r="L1" s="70" t="s">
        <v>400</v>
      </c>
      <c r="M1" s="70" t="s">
        <v>401</v>
      </c>
      <c r="N1" s="71" t="s">
        <v>402</v>
      </c>
      <c r="O1" s="71" t="s">
        <v>403</v>
      </c>
      <c r="P1" s="72" t="s">
        <v>404</v>
      </c>
      <c r="Q1" s="72" t="s">
        <v>405</v>
      </c>
      <c r="R1" s="73" t="s">
        <v>406</v>
      </c>
      <c r="S1" s="74" t="s">
        <v>407</v>
      </c>
      <c r="T1" s="73" t="s">
        <v>408</v>
      </c>
      <c r="U1" s="73" t="s">
        <v>409</v>
      </c>
      <c r="V1" s="73" t="s">
        <v>410</v>
      </c>
      <c r="W1" s="73" t="s">
        <v>411</v>
      </c>
      <c r="X1" s="167"/>
      <c r="Y1" s="68" t="s">
        <v>412</v>
      </c>
      <c r="AA1" s="68" t="s">
        <v>413</v>
      </c>
      <c r="AB1" s="227"/>
      <c r="AC1" s="68" t="s">
        <v>247</v>
      </c>
      <c r="AD1" s="227"/>
      <c r="AE1" s="68" t="s">
        <v>248</v>
      </c>
      <c r="AG1" t="s">
        <v>258</v>
      </c>
    </row>
    <row r="2" spans="1:33" x14ac:dyDescent="0.25">
      <c r="A2" t="s">
        <v>414</v>
      </c>
      <c r="B2">
        <v>300000</v>
      </c>
      <c r="D2" t="s">
        <v>415</v>
      </c>
      <c r="F2" t="s">
        <v>6</v>
      </c>
      <c r="H2" s="75" t="s">
        <v>817</v>
      </c>
      <c r="I2" s="76">
        <v>0.65</v>
      </c>
      <c r="K2" s="77" t="s">
        <v>416</v>
      </c>
      <c r="L2" s="78" t="s">
        <v>417</v>
      </c>
      <c r="M2" s="79" t="s">
        <v>418</v>
      </c>
      <c r="N2" s="80">
        <v>11</v>
      </c>
      <c r="O2" s="81" t="s">
        <v>419</v>
      </c>
      <c r="P2" s="82" t="s">
        <v>420</v>
      </c>
      <c r="Q2" s="80" t="s">
        <v>421</v>
      </c>
      <c r="R2" s="82" t="s">
        <v>422</v>
      </c>
      <c r="S2" s="83" t="s">
        <v>6</v>
      </c>
      <c r="T2" s="84">
        <v>0</v>
      </c>
      <c r="U2" s="84">
        <v>0.15</v>
      </c>
      <c r="V2" s="84">
        <v>0.25</v>
      </c>
      <c r="W2" s="84">
        <v>0.35</v>
      </c>
      <c r="X2" s="168"/>
      <c r="Y2" t="s">
        <v>74</v>
      </c>
      <c r="AA2" t="s">
        <v>6</v>
      </c>
      <c r="AC2" t="s">
        <v>423</v>
      </c>
      <c r="AE2" t="s">
        <v>273</v>
      </c>
      <c r="AG2" t="s">
        <v>266</v>
      </c>
    </row>
    <row r="3" spans="1:33" x14ac:dyDescent="0.25">
      <c r="A3" t="s">
        <v>424</v>
      </c>
      <c r="B3">
        <v>50000</v>
      </c>
      <c r="D3" t="s">
        <v>425</v>
      </c>
      <c r="F3" t="s">
        <v>45</v>
      </c>
      <c r="H3" t="s">
        <v>818</v>
      </c>
      <c r="I3" s="76">
        <v>0.8</v>
      </c>
      <c r="K3" s="77" t="s">
        <v>416</v>
      </c>
      <c r="L3" s="78" t="s">
        <v>417</v>
      </c>
      <c r="M3" s="79" t="s">
        <v>418</v>
      </c>
      <c r="N3" s="80">
        <v>12</v>
      </c>
      <c r="O3" s="81" t="s">
        <v>426</v>
      </c>
      <c r="P3" s="82" t="s">
        <v>427</v>
      </c>
      <c r="Q3" s="80">
        <v>213</v>
      </c>
      <c r="R3" s="82" t="s">
        <v>428</v>
      </c>
      <c r="S3" s="83" t="s">
        <v>45</v>
      </c>
      <c r="T3" s="84">
        <v>0</v>
      </c>
      <c r="U3" s="84">
        <v>0</v>
      </c>
      <c r="V3" s="84">
        <v>0</v>
      </c>
      <c r="W3" s="84">
        <v>0</v>
      </c>
      <c r="X3" s="168"/>
      <c r="Y3" t="s">
        <v>76</v>
      </c>
      <c r="AA3" t="s">
        <v>45</v>
      </c>
      <c r="AC3" t="s">
        <v>429</v>
      </c>
      <c r="AE3" t="s">
        <v>275</v>
      </c>
      <c r="AG3" t="s">
        <v>268</v>
      </c>
    </row>
    <row r="4" spans="1:33" x14ac:dyDescent="0.25">
      <c r="A4" t="s">
        <v>430</v>
      </c>
      <c r="D4" t="s">
        <v>431</v>
      </c>
      <c r="H4" t="s">
        <v>821</v>
      </c>
      <c r="I4" s="309">
        <v>0.8</v>
      </c>
      <c r="K4" s="77" t="s">
        <v>432</v>
      </c>
      <c r="L4" s="78" t="s">
        <v>433</v>
      </c>
      <c r="M4" s="79" t="s">
        <v>434</v>
      </c>
      <c r="N4" s="80" t="s">
        <v>432</v>
      </c>
      <c r="O4" s="81" t="s">
        <v>435</v>
      </c>
      <c r="P4" s="82" t="s">
        <v>436</v>
      </c>
      <c r="Q4" s="80">
        <v>195</v>
      </c>
      <c r="R4" s="82" t="s">
        <v>437</v>
      </c>
      <c r="S4" s="83" t="s">
        <v>45</v>
      </c>
      <c r="T4" s="84">
        <v>0.3</v>
      </c>
      <c r="U4" s="84">
        <v>0.3</v>
      </c>
      <c r="V4" s="84">
        <v>0.4</v>
      </c>
      <c r="W4" s="84">
        <v>0.5</v>
      </c>
      <c r="X4" s="168"/>
      <c r="AC4" t="s">
        <v>438</v>
      </c>
      <c r="AE4" t="s">
        <v>439</v>
      </c>
    </row>
    <row r="5" spans="1:33" x14ac:dyDescent="0.25">
      <c r="A5" s="75" t="s">
        <v>165</v>
      </c>
      <c r="H5" t="s">
        <v>822</v>
      </c>
      <c r="I5" s="309">
        <v>0.8</v>
      </c>
      <c r="K5" s="77" t="s">
        <v>432</v>
      </c>
      <c r="L5" s="78" t="s">
        <v>433</v>
      </c>
      <c r="M5" s="79" t="s">
        <v>434</v>
      </c>
      <c r="N5" s="80" t="s">
        <v>432</v>
      </c>
      <c r="O5" s="81" t="s">
        <v>435</v>
      </c>
      <c r="P5" s="82" t="s">
        <v>436</v>
      </c>
      <c r="Q5" s="80" t="s">
        <v>440</v>
      </c>
      <c r="R5" s="82" t="s">
        <v>441</v>
      </c>
      <c r="S5" s="83" t="s">
        <v>45</v>
      </c>
      <c r="T5" s="84">
        <v>0.3</v>
      </c>
      <c r="U5" s="84">
        <v>0.3</v>
      </c>
      <c r="V5" s="84">
        <v>0.4</v>
      </c>
      <c r="W5" s="84">
        <v>0.5</v>
      </c>
      <c r="X5" s="168"/>
      <c r="AC5" t="s">
        <v>442</v>
      </c>
      <c r="AE5" t="s">
        <v>443</v>
      </c>
    </row>
    <row r="6" spans="1:33" x14ac:dyDescent="0.25">
      <c r="A6" t="s">
        <v>444</v>
      </c>
      <c r="H6" t="s">
        <v>819</v>
      </c>
      <c r="I6" s="76">
        <v>0.85</v>
      </c>
      <c r="K6" s="77" t="s">
        <v>432</v>
      </c>
      <c r="L6" s="78" t="s">
        <v>433</v>
      </c>
      <c r="M6" s="79" t="s">
        <v>434</v>
      </c>
      <c r="N6" s="80" t="s">
        <v>416</v>
      </c>
      <c r="O6" s="81" t="s">
        <v>445</v>
      </c>
      <c r="P6" s="82" t="s">
        <v>446</v>
      </c>
      <c r="Q6" s="80">
        <v>148</v>
      </c>
      <c r="R6" s="82" t="s">
        <v>447</v>
      </c>
      <c r="S6" s="83" t="s">
        <v>45</v>
      </c>
      <c r="T6" s="84">
        <v>0.3</v>
      </c>
      <c r="U6" s="84">
        <v>0.3</v>
      </c>
      <c r="V6" s="84">
        <v>0.4</v>
      </c>
      <c r="W6" s="84">
        <v>0.5</v>
      </c>
      <c r="X6" s="168"/>
      <c r="AC6" t="s">
        <v>448</v>
      </c>
      <c r="AE6" t="s">
        <v>449</v>
      </c>
    </row>
    <row r="7" spans="1:33" x14ac:dyDescent="0.25">
      <c r="H7" t="s">
        <v>820</v>
      </c>
      <c r="I7" s="76">
        <v>1</v>
      </c>
      <c r="K7" s="77" t="s">
        <v>432</v>
      </c>
      <c r="L7" s="78" t="s">
        <v>433</v>
      </c>
      <c r="M7" s="79" t="s">
        <v>434</v>
      </c>
      <c r="N7" s="80" t="s">
        <v>450</v>
      </c>
      <c r="O7" s="81" t="s">
        <v>451</v>
      </c>
      <c r="P7" s="82" t="s">
        <v>452</v>
      </c>
      <c r="Q7" s="80">
        <v>149</v>
      </c>
      <c r="R7" s="82" t="s">
        <v>453</v>
      </c>
      <c r="S7" s="83" t="s">
        <v>45</v>
      </c>
      <c r="T7" s="84">
        <v>0.3</v>
      </c>
      <c r="U7" s="84">
        <v>0.3</v>
      </c>
      <c r="V7" s="84">
        <v>0.4</v>
      </c>
      <c r="W7" s="84">
        <v>0.5</v>
      </c>
      <c r="X7" s="168"/>
      <c r="AC7" t="s">
        <v>454</v>
      </c>
      <c r="AE7" t="s">
        <v>455</v>
      </c>
    </row>
    <row r="8" spans="1:33" x14ac:dyDescent="0.25">
      <c r="H8" t="s">
        <v>823</v>
      </c>
      <c r="I8" s="76">
        <v>1</v>
      </c>
      <c r="K8" s="77" t="s">
        <v>416</v>
      </c>
      <c r="L8" s="78" t="s">
        <v>417</v>
      </c>
      <c r="M8" s="79" t="s">
        <v>418</v>
      </c>
      <c r="N8" s="80" t="s">
        <v>456</v>
      </c>
      <c r="O8" s="81" t="s">
        <v>457</v>
      </c>
      <c r="P8" s="82" t="s">
        <v>458</v>
      </c>
      <c r="Q8" s="80" t="s">
        <v>459</v>
      </c>
      <c r="R8" s="82" t="s">
        <v>460</v>
      </c>
      <c r="S8" s="83" t="s">
        <v>6</v>
      </c>
      <c r="T8" s="84">
        <v>0</v>
      </c>
      <c r="U8" s="84">
        <v>0.15</v>
      </c>
      <c r="V8" s="84">
        <v>0.25</v>
      </c>
      <c r="W8" s="84">
        <v>0.35</v>
      </c>
      <c r="X8" s="168"/>
      <c r="AC8" t="s">
        <v>461</v>
      </c>
      <c r="AE8" t="s">
        <v>462</v>
      </c>
    </row>
    <row r="9" spans="1:33" x14ac:dyDescent="0.25">
      <c r="H9" t="s">
        <v>826</v>
      </c>
      <c r="I9" s="76">
        <v>0.8</v>
      </c>
      <c r="K9" s="77" t="s">
        <v>432</v>
      </c>
      <c r="L9" s="78" t="s">
        <v>433</v>
      </c>
      <c r="M9" s="79" t="s">
        <v>434</v>
      </c>
      <c r="N9" s="80">
        <v>10</v>
      </c>
      <c r="O9" s="81" t="s">
        <v>464</v>
      </c>
      <c r="P9" s="82" t="s">
        <v>465</v>
      </c>
      <c r="Q9" s="80">
        <v>150</v>
      </c>
      <c r="R9" s="82" t="s">
        <v>466</v>
      </c>
      <c r="S9" s="83" t="s">
        <v>45</v>
      </c>
      <c r="T9" s="84">
        <v>0.3</v>
      </c>
      <c r="U9" s="84">
        <v>0.3</v>
      </c>
      <c r="V9" s="84">
        <v>0.4</v>
      </c>
      <c r="W9" s="84">
        <v>0.5</v>
      </c>
      <c r="X9" s="168"/>
      <c r="AC9" t="s">
        <v>467</v>
      </c>
    </row>
    <row r="10" spans="1:33" x14ac:dyDescent="0.25">
      <c r="H10" t="s">
        <v>824</v>
      </c>
      <c r="I10" s="309">
        <v>1</v>
      </c>
      <c r="K10" s="77" t="s">
        <v>416</v>
      </c>
      <c r="L10" s="78" t="s">
        <v>417</v>
      </c>
      <c r="M10" s="79" t="s">
        <v>418</v>
      </c>
      <c r="N10" s="80" t="s">
        <v>456</v>
      </c>
      <c r="O10" s="81" t="s">
        <v>457</v>
      </c>
      <c r="P10" s="82" t="s">
        <v>458</v>
      </c>
      <c r="Q10" s="80" t="s">
        <v>150</v>
      </c>
      <c r="R10" s="82" t="s">
        <v>468</v>
      </c>
      <c r="S10" s="83" t="s">
        <v>6</v>
      </c>
      <c r="T10" s="84">
        <v>0</v>
      </c>
      <c r="U10" s="84">
        <v>0.15</v>
      </c>
      <c r="V10" s="84">
        <v>0.25</v>
      </c>
      <c r="W10" s="84">
        <v>0.35</v>
      </c>
      <c r="X10" s="168"/>
      <c r="AC10" t="s">
        <v>469</v>
      </c>
    </row>
    <row r="11" spans="1:33" x14ac:dyDescent="0.25">
      <c r="A11" s="75" t="s">
        <v>308</v>
      </c>
      <c r="H11" t="s">
        <v>825</v>
      </c>
      <c r="I11" s="309">
        <v>0.65</v>
      </c>
      <c r="K11" s="77" t="s">
        <v>416</v>
      </c>
      <c r="L11" s="78" t="s">
        <v>417</v>
      </c>
      <c r="M11" s="79" t="s">
        <v>418</v>
      </c>
      <c r="N11" s="80" t="s">
        <v>470</v>
      </c>
      <c r="O11" s="81" t="s">
        <v>471</v>
      </c>
      <c r="P11" s="82" t="s">
        <v>472</v>
      </c>
      <c r="Q11" s="80" t="s">
        <v>152</v>
      </c>
      <c r="R11" s="82" t="s">
        <v>473</v>
      </c>
      <c r="S11" s="83" t="s">
        <v>6</v>
      </c>
      <c r="T11" s="84">
        <v>0</v>
      </c>
      <c r="U11" s="84">
        <v>0.15</v>
      </c>
      <c r="V11" s="84">
        <v>0.25</v>
      </c>
      <c r="W11" s="84">
        <v>0.3</v>
      </c>
      <c r="X11" s="168"/>
      <c r="AC11" t="s">
        <v>462</v>
      </c>
    </row>
    <row r="12" spans="1:33" x14ac:dyDescent="0.25">
      <c r="K12" s="77" t="s">
        <v>416</v>
      </c>
      <c r="L12" s="78" t="s">
        <v>417</v>
      </c>
      <c r="M12" s="79" t="s">
        <v>418</v>
      </c>
      <c r="N12" s="80">
        <v>11</v>
      </c>
      <c r="O12" s="81" t="s">
        <v>419</v>
      </c>
      <c r="P12" s="82" t="s">
        <v>420</v>
      </c>
      <c r="Q12" s="80" t="s">
        <v>154</v>
      </c>
      <c r="R12" s="82" t="s">
        <v>474</v>
      </c>
      <c r="S12" s="83" t="s">
        <v>6</v>
      </c>
      <c r="T12" s="84">
        <v>0</v>
      </c>
      <c r="U12" s="84">
        <v>0.15</v>
      </c>
      <c r="V12" s="84">
        <v>0.25</v>
      </c>
      <c r="W12" s="84">
        <v>0.35</v>
      </c>
      <c r="X12" s="168"/>
    </row>
    <row r="13" spans="1:33" x14ac:dyDescent="0.25">
      <c r="H13" s="85" t="s">
        <v>463</v>
      </c>
      <c r="K13" s="77" t="s">
        <v>432</v>
      </c>
      <c r="L13" s="78" t="s">
        <v>433</v>
      </c>
      <c r="M13" s="79" t="s">
        <v>434</v>
      </c>
      <c r="N13" s="80" t="s">
        <v>475</v>
      </c>
      <c r="O13" s="81" t="s">
        <v>476</v>
      </c>
      <c r="P13" s="82" t="s">
        <v>477</v>
      </c>
      <c r="Q13" s="80">
        <v>151</v>
      </c>
      <c r="R13" s="82" t="s">
        <v>478</v>
      </c>
      <c r="S13" s="83" t="s">
        <v>45</v>
      </c>
      <c r="T13" s="84">
        <v>0.3</v>
      </c>
      <c r="U13" s="84">
        <v>0.3</v>
      </c>
      <c r="V13" s="84">
        <v>0.4</v>
      </c>
      <c r="W13" s="84">
        <v>0.5</v>
      </c>
      <c r="X13" s="168"/>
    </row>
    <row r="14" spans="1:33" x14ac:dyDescent="0.25">
      <c r="H14" s="310" t="s">
        <v>828</v>
      </c>
      <c r="K14" s="77" t="s">
        <v>416</v>
      </c>
      <c r="L14" s="78" t="s">
        <v>417</v>
      </c>
      <c r="M14" s="79" t="s">
        <v>418</v>
      </c>
      <c r="N14" s="80">
        <v>11</v>
      </c>
      <c r="O14" s="81" t="s">
        <v>419</v>
      </c>
      <c r="P14" s="82" t="s">
        <v>420</v>
      </c>
      <c r="Q14" s="80" t="s">
        <v>156</v>
      </c>
      <c r="R14" s="82" t="s">
        <v>479</v>
      </c>
      <c r="S14" s="83" t="s">
        <v>6</v>
      </c>
      <c r="T14" s="84">
        <v>0</v>
      </c>
      <c r="U14" s="84">
        <v>0.15</v>
      </c>
      <c r="V14" s="84">
        <v>0.25</v>
      </c>
      <c r="W14" s="84">
        <v>0.35</v>
      </c>
      <c r="X14" s="168"/>
    </row>
    <row r="15" spans="1:33" x14ac:dyDescent="0.25">
      <c r="K15" s="77" t="s">
        <v>416</v>
      </c>
      <c r="L15" s="78" t="s">
        <v>417</v>
      </c>
      <c r="M15" s="79" t="s">
        <v>418</v>
      </c>
      <c r="N15" s="80" t="s">
        <v>470</v>
      </c>
      <c r="O15" s="81" t="s">
        <v>471</v>
      </c>
      <c r="P15" s="82" t="s">
        <v>472</v>
      </c>
      <c r="Q15" s="80" t="s">
        <v>158</v>
      </c>
      <c r="R15" s="82" t="s">
        <v>480</v>
      </c>
      <c r="S15" s="83" t="s">
        <v>45</v>
      </c>
      <c r="T15" s="84">
        <v>0</v>
      </c>
      <c r="U15" s="84">
        <v>0</v>
      </c>
      <c r="V15" s="84">
        <v>0</v>
      </c>
      <c r="W15" s="84">
        <v>0</v>
      </c>
      <c r="X15" s="168"/>
    </row>
    <row r="16" spans="1:33" x14ac:dyDescent="0.25">
      <c r="K16" s="77" t="s">
        <v>432</v>
      </c>
      <c r="L16" s="78" t="s">
        <v>433</v>
      </c>
      <c r="M16" s="79" t="s">
        <v>434</v>
      </c>
      <c r="N16" s="80" t="s">
        <v>450</v>
      </c>
      <c r="O16" s="81" t="s">
        <v>451</v>
      </c>
      <c r="P16" s="82" t="s">
        <v>452</v>
      </c>
      <c r="Q16" s="80" t="s">
        <v>481</v>
      </c>
      <c r="R16" s="82" t="s">
        <v>482</v>
      </c>
      <c r="S16" s="83" t="s">
        <v>45</v>
      </c>
      <c r="T16" s="84">
        <v>0.3</v>
      </c>
      <c r="U16" s="84">
        <v>0.3</v>
      </c>
      <c r="V16" s="84">
        <v>0.4</v>
      </c>
      <c r="W16" s="84">
        <v>0.5</v>
      </c>
      <c r="X16" s="168"/>
    </row>
    <row r="17" spans="11:24" x14ac:dyDescent="0.25">
      <c r="K17" s="77" t="s">
        <v>432</v>
      </c>
      <c r="L17" s="78" t="s">
        <v>433</v>
      </c>
      <c r="M17" s="79" t="s">
        <v>434</v>
      </c>
      <c r="N17" s="80" t="s">
        <v>432</v>
      </c>
      <c r="O17" s="81" t="s">
        <v>435</v>
      </c>
      <c r="P17" s="82" t="s">
        <v>436</v>
      </c>
      <c r="Q17" s="80">
        <v>152</v>
      </c>
      <c r="R17" s="82" t="s">
        <v>483</v>
      </c>
      <c r="S17" s="83" t="s">
        <v>45</v>
      </c>
      <c r="T17" s="84">
        <v>0.3</v>
      </c>
      <c r="U17" s="84">
        <v>0.3</v>
      </c>
      <c r="V17" s="84">
        <v>0.4</v>
      </c>
      <c r="W17" s="84">
        <v>0.5</v>
      </c>
      <c r="X17" s="168"/>
    </row>
    <row r="18" spans="11:24" x14ac:dyDescent="0.25">
      <c r="K18" s="77" t="s">
        <v>432</v>
      </c>
      <c r="L18" s="78" t="s">
        <v>433</v>
      </c>
      <c r="M18" s="79" t="s">
        <v>434</v>
      </c>
      <c r="N18" s="80" t="s">
        <v>475</v>
      </c>
      <c r="O18" s="81" t="s">
        <v>476</v>
      </c>
      <c r="P18" s="82" t="s">
        <v>477</v>
      </c>
      <c r="Q18" s="80" t="s">
        <v>162</v>
      </c>
      <c r="R18" s="82" t="s">
        <v>484</v>
      </c>
      <c r="S18" s="83" t="s">
        <v>45</v>
      </c>
      <c r="T18" s="84">
        <v>0.3</v>
      </c>
      <c r="U18" s="84">
        <v>0.3</v>
      </c>
      <c r="V18" s="84">
        <v>0.4</v>
      </c>
      <c r="W18" s="84">
        <v>0.5</v>
      </c>
      <c r="X18" s="168"/>
    </row>
    <row r="19" spans="11:24" x14ac:dyDescent="0.25">
      <c r="K19" s="77" t="s">
        <v>416</v>
      </c>
      <c r="L19" s="78" t="s">
        <v>417</v>
      </c>
      <c r="M19" s="79" t="s">
        <v>418</v>
      </c>
      <c r="N19" s="80" t="s">
        <v>456</v>
      </c>
      <c r="O19" s="81" t="s">
        <v>457</v>
      </c>
      <c r="P19" s="82" t="s">
        <v>458</v>
      </c>
      <c r="Q19" s="80" t="s">
        <v>164</v>
      </c>
      <c r="R19" s="82" t="s">
        <v>485</v>
      </c>
      <c r="S19" s="83" t="s">
        <v>6</v>
      </c>
      <c r="T19" s="84">
        <v>0</v>
      </c>
      <c r="U19" s="84">
        <v>0.15</v>
      </c>
      <c r="V19" s="84">
        <v>0.25</v>
      </c>
      <c r="W19" s="84">
        <v>0.35</v>
      </c>
      <c r="X19" s="168"/>
    </row>
    <row r="20" spans="11:24" x14ac:dyDescent="0.25">
      <c r="K20" s="77" t="s">
        <v>432</v>
      </c>
      <c r="L20" s="78" t="s">
        <v>433</v>
      </c>
      <c r="M20" s="79" t="s">
        <v>434</v>
      </c>
      <c r="N20" s="80">
        <v>10</v>
      </c>
      <c r="O20" s="81" t="s">
        <v>464</v>
      </c>
      <c r="P20" s="82" t="s">
        <v>465</v>
      </c>
      <c r="Q20" s="80" t="s">
        <v>167</v>
      </c>
      <c r="R20" s="82" t="s">
        <v>486</v>
      </c>
      <c r="S20" s="83" t="s">
        <v>45</v>
      </c>
      <c r="T20" s="84">
        <v>0.3</v>
      </c>
      <c r="U20" s="84">
        <v>0.3</v>
      </c>
      <c r="V20" s="84">
        <v>0.4</v>
      </c>
      <c r="W20" s="84">
        <v>0.5</v>
      </c>
      <c r="X20" s="168"/>
    </row>
    <row r="21" spans="11:24" x14ac:dyDescent="0.25">
      <c r="K21" s="77" t="s">
        <v>416</v>
      </c>
      <c r="L21" s="78" t="s">
        <v>417</v>
      </c>
      <c r="M21" s="79" t="s">
        <v>418</v>
      </c>
      <c r="N21" s="80">
        <v>11</v>
      </c>
      <c r="O21" s="81" t="s">
        <v>419</v>
      </c>
      <c r="P21" s="82" t="s">
        <v>420</v>
      </c>
      <c r="Q21" s="80" t="s">
        <v>169</v>
      </c>
      <c r="R21" s="82" t="s">
        <v>487</v>
      </c>
      <c r="S21" s="83" t="s">
        <v>6</v>
      </c>
      <c r="T21" s="84">
        <v>0</v>
      </c>
      <c r="U21" s="84">
        <v>0.15</v>
      </c>
      <c r="V21" s="84">
        <v>0.25</v>
      </c>
      <c r="W21" s="84">
        <v>0.35</v>
      </c>
      <c r="X21" s="168"/>
    </row>
    <row r="22" spans="11:24" x14ac:dyDescent="0.25">
      <c r="K22" s="77" t="s">
        <v>432</v>
      </c>
      <c r="L22" s="78" t="s">
        <v>433</v>
      </c>
      <c r="M22" s="79" t="s">
        <v>434</v>
      </c>
      <c r="N22" s="80" t="s">
        <v>416</v>
      </c>
      <c r="O22" s="81" t="s">
        <v>445</v>
      </c>
      <c r="P22" s="82" t="s">
        <v>446</v>
      </c>
      <c r="Q22" s="80">
        <v>153</v>
      </c>
      <c r="R22" s="82" t="s">
        <v>488</v>
      </c>
      <c r="S22" s="83" t="s">
        <v>45</v>
      </c>
      <c r="T22" s="84">
        <v>0.3</v>
      </c>
      <c r="U22" s="84">
        <v>0.3</v>
      </c>
      <c r="V22" s="84">
        <v>0.4</v>
      </c>
      <c r="W22" s="84">
        <v>0.5</v>
      </c>
      <c r="X22" s="168"/>
    </row>
    <row r="23" spans="11:24" x14ac:dyDescent="0.25">
      <c r="K23" s="77" t="s">
        <v>432</v>
      </c>
      <c r="L23" s="78" t="s">
        <v>433</v>
      </c>
      <c r="M23" s="79" t="s">
        <v>434</v>
      </c>
      <c r="N23" s="80" t="s">
        <v>416</v>
      </c>
      <c r="O23" s="81" t="s">
        <v>445</v>
      </c>
      <c r="P23" s="82" t="s">
        <v>446</v>
      </c>
      <c r="Q23" s="80">
        <v>196</v>
      </c>
      <c r="R23" s="82" t="s">
        <v>489</v>
      </c>
      <c r="S23" s="83" t="s">
        <v>45</v>
      </c>
      <c r="T23" s="84">
        <v>0.3</v>
      </c>
      <c r="U23" s="84">
        <v>0.3</v>
      </c>
      <c r="V23" s="84">
        <v>0.4</v>
      </c>
      <c r="W23" s="84">
        <v>0.5</v>
      </c>
      <c r="X23" s="168"/>
    </row>
    <row r="24" spans="11:24" x14ac:dyDescent="0.25">
      <c r="K24" s="77" t="s">
        <v>432</v>
      </c>
      <c r="L24" s="78" t="s">
        <v>433</v>
      </c>
      <c r="M24" s="79" t="s">
        <v>434</v>
      </c>
      <c r="N24" s="80" t="s">
        <v>432</v>
      </c>
      <c r="O24" s="81" t="s">
        <v>435</v>
      </c>
      <c r="P24" s="82" t="s">
        <v>436</v>
      </c>
      <c r="Q24" s="80" t="s">
        <v>171</v>
      </c>
      <c r="R24" s="82" t="s">
        <v>490</v>
      </c>
      <c r="S24" s="83" t="s">
        <v>45</v>
      </c>
      <c r="T24" s="84">
        <v>0.3</v>
      </c>
      <c r="U24" s="84">
        <v>0.3</v>
      </c>
      <c r="V24" s="84">
        <v>0.4</v>
      </c>
      <c r="W24" s="84">
        <v>0.5</v>
      </c>
      <c r="X24" s="168"/>
    </row>
    <row r="25" spans="11:24" x14ac:dyDescent="0.25">
      <c r="K25" s="77" t="s">
        <v>432</v>
      </c>
      <c r="L25" s="78" t="s">
        <v>433</v>
      </c>
      <c r="M25" s="79" t="s">
        <v>434</v>
      </c>
      <c r="N25" s="80" t="s">
        <v>491</v>
      </c>
      <c r="O25" s="81" t="s">
        <v>492</v>
      </c>
      <c r="P25" s="82" t="s">
        <v>493</v>
      </c>
      <c r="Q25" s="80" t="s">
        <v>494</v>
      </c>
      <c r="R25" s="82" t="s">
        <v>495</v>
      </c>
      <c r="S25" s="83" t="s">
        <v>45</v>
      </c>
      <c r="T25" s="84">
        <v>0.3</v>
      </c>
      <c r="U25" s="84">
        <v>0.3</v>
      </c>
      <c r="V25" s="84">
        <v>0.4</v>
      </c>
      <c r="W25" s="84">
        <v>0.5</v>
      </c>
      <c r="X25" s="168"/>
    </row>
    <row r="26" spans="11:24" x14ac:dyDescent="0.25">
      <c r="K26" s="77" t="s">
        <v>432</v>
      </c>
      <c r="L26" s="78" t="s">
        <v>433</v>
      </c>
      <c r="M26" s="79" t="s">
        <v>434</v>
      </c>
      <c r="N26" s="80" t="s">
        <v>496</v>
      </c>
      <c r="O26" s="81" t="s">
        <v>497</v>
      </c>
      <c r="P26" s="82" t="s">
        <v>498</v>
      </c>
      <c r="Q26" s="80" t="s">
        <v>499</v>
      </c>
      <c r="R26" s="82" t="s">
        <v>500</v>
      </c>
      <c r="S26" s="83" t="s">
        <v>45</v>
      </c>
      <c r="T26" s="84">
        <v>0.3</v>
      </c>
      <c r="U26" s="84">
        <v>0.3</v>
      </c>
      <c r="V26" s="84">
        <v>0.4</v>
      </c>
      <c r="W26" s="84">
        <v>0.5</v>
      </c>
      <c r="X26" s="168"/>
    </row>
    <row r="27" spans="11:24" x14ac:dyDescent="0.25">
      <c r="K27" s="77" t="s">
        <v>432</v>
      </c>
      <c r="L27" s="78" t="s">
        <v>433</v>
      </c>
      <c r="M27" s="79" t="s">
        <v>434</v>
      </c>
      <c r="N27" s="80" t="s">
        <v>416</v>
      </c>
      <c r="O27" s="81" t="s">
        <v>445</v>
      </c>
      <c r="P27" s="82" t="s">
        <v>446</v>
      </c>
      <c r="Q27" s="80" t="s">
        <v>501</v>
      </c>
      <c r="R27" s="82" t="s">
        <v>502</v>
      </c>
      <c r="S27" s="83" t="s">
        <v>45</v>
      </c>
      <c r="T27" s="84">
        <v>0.3</v>
      </c>
      <c r="U27" s="84">
        <v>0.3</v>
      </c>
      <c r="V27" s="84">
        <v>0.4</v>
      </c>
      <c r="W27" s="84">
        <v>0.5</v>
      </c>
      <c r="X27" s="168"/>
    </row>
    <row r="28" spans="11:24" x14ac:dyDescent="0.25">
      <c r="K28" s="77" t="s">
        <v>416</v>
      </c>
      <c r="L28" s="78" t="s">
        <v>417</v>
      </c>
      <c r="M28" s="79" t="s">
        <v>418</v>
      </c>
      <c r="N28" s="80">
        <v>12</v>
      </c>
      <c r="O28" s="81" t="s">
        <v>426</v>
      </c>
      <c r="P28" s="82" t="s">
        <v>427</v>
      </c>
      <c r="Q28" s="80" t="s">
        <v>503</v>
      </c>
      <c r="R28" s="82" t="s">
        <v>504</v>
      </c>
      <c r="S28" s="83" t="s">
        <v>6</v>
      </c>
      <c r="T28" s="84">
        <v>0</v>
      </c>
      <c r="U28" s="84">
        <v>0.25</v>
      </c>
      <c r="V28" s="84">
        <v>0.5</v>
      </c>
      <c r="W28" s="84">
        <v>0.6</v>
      </c>
      <c r="X28" s="168"/>
    </row>
    <row r="29" spans="11:24" x14ac:dyDescent="0.25">
      <c r="K29" s="77" t="s">
        <v>432</v>
      </c>
      <c r="L29" s="78" t="s">
        <v>433</v>
      </c>
      <c r="M29" s="79" t="s">
        <v>434</v>
      </c>
      <c r="N29" s="80" t="s">
        <v>475</v>
      </c>
      <c r="O29" s="81" t="s">
        <v>476</v>
      </c>
      <c r="P29" s="82" t="s">
        <v>477</v>
      </c>
      <c r="Q29" s="80">
        <v>154</v>
      </c>
      <c r="R29" s="82" t="s">
        <v>505</v>
      </c>
      <c r="S29" s="83" t="s">
        <v>45</v>
      </c>
      <c r="T29" s="84">
        <v>0.3</v>
      </c>
      <c r="U29" s="84">
        <v>0.3</v>
      </c>
      <c r="V29" s="84">
        <v>0.4</v>
      </c>
      <c r="W29" s="84">
        <v>0.5</v>
      </c>
      <c r="X29" s="168"/>
    </row>
    <row r="30" spans="11:24" x14ac:dyDescent="0.25">
      <c r="K30" s="77" t="s">
        <v>416</v>
      </c>
      <c r="L30" s="78" t="s">
        <v>417</v>
      </c>
      <c r="M30" s="79" t="s">
        <v>418</v>
      </c>
      <c r="N30" s="80" t="s">
        <v>470</v>
      </c>
      <c r="O30" s="81" t="s">
        <v>471</v>
      </c>
      <c r="P30" s="82" t="s">
        <v>472</v>
      </c>
      <c r="Q30" s="80" t="s">
        <v>506</v>
      </c>
      <c r="R30" s="82" t="s">
        <v>507</v>
      </c>
      <c r="S30" s="83" t="s">
        <v>6</v>
      </c>
      <c r="T30" s="84">
        <v>0</v>
      </c>
      <c r="U30" s="84">
        <v>0.15</v>
      </c>
      <c r="V30" s="84">
        <v>0.25</v>
      </c>
      <c r="W30" s="84">
        <v>0.3</v>
      </c>
      <c r="X30" s="168"/>
    </row>
    <row r="31" spans="11:24" x14ac:dyDescent="0.25">
      <c r="K31" s="77" t="s">
        <v>432</v>
      </c>
      <c r="L31" s="78" t="s">
        <v>433</v>
      </c>
      <c r="M31" s="79" t="s">
        <v>434</v>
      </c>
      <c r="N31" s="80" t="s">
        <v>475</v>
      </c>
      <c r="O31" s="81" t="s">
        <v>476</v>
      </c>
      <c r="P31" s="82" t="s">
        <v>477</v>
      </c>
      <c r="Q31" s="80">
        <v>155</v>
      </c>
      <c r="R31" s="82" t="s">
        <v>508</v>
      </c>
      <c r="S31" s="83" t="s">
        <v>45</v>
      </c>
      <c r="T31" s="84">
        <v>0.3</v>
      </c>
      <c r="U31" s="84">
        <v>0.3</v>
      </c>
      <c r="V31" s="84">
        <v>0.4</v>
      </c>
      <c r="W31" s="84">
        <v>0.5</v>
      </c>
      <c r="X31" s="168"/>
    </row>
    <row r="32" spans="11:24" x14ac:dyDescent="0.25">
      <c r="K32" s="77" t="s">
        <v>416</v>
      </c>
      <c r="L32" s="78" t="s">
        <v>417</v>
      </c>
      <c r="M32" s="79" t="s">
        <v>418</v>
      </c>
      <c r="N32" s="80" t="s">
        <v>470</v>
      </c>
      <c r="O32" s="81" t="s">
        <v>471</v>
      </c>
      <c r="P32" s="82" t="s">
        <v>472</v>
      </c>
      <c r="Q32" s="80" t="s">
        <v>509</v>
      </c>
      <c r="R32" s="82" t="s">
        <v>510</v>
      </c>
      <c r="S32" s="83" t="s">
        <v>45</v>
      </c>
      <c r="T32" s="84">
        <v>0</v>
      </c>
      <c r="U32" s="84">
        <v>0</v>
      </c>
      <c r="V32" s="84">
        <v>0</v>
      </c>
      <c r="W32" s="84">
        <v>0</v>
      </c>
      <c r="X32" s="168"/>
    </row>
    <row r="33" spans="11:24" x14ac:dyDescent="0.25">
      <c r="K33" s="77" t="s">
        <v>432</v>
      </c>
      <c r="L33" s="78" t="s">
        <v>433</v>
      </c>
      <c r="M33" s="79" t="s">
        <v>434</v>
      </c>
      <c r="N33" s="80" t="s">
        <v>432</v>
      </c>
      <c r="O33" s="81" t="s">
        <v>435</v>
      </c>
      <c r="P33" s="82" t="s">
        <v>436</v>
      </c>
      <c r="Q33" s="80">
        <v>156</v>
      </c>
      <c r="R33" s="82" t="s">
        <v>511</v>
      </c>
      <c r="S33" s="83" t="s">
        <v>45</v>
      </c>
      <c r="T33" s="84">
        <v>0.3</v>
      </c>
      <c r="U33" s="84">
        <v>0.3</v>
      </c>
      <c r="V33" s="84">
        <v>0.4</v>
      </c>
      <c r="W33" s="84">
        <v>0.5</v>
      </c>
      <c r="X33" s="168"/>
    </row>
    <row r="34" spans="11:24" x14ac:dyDescent="0.25">
      <c r="K34" s="77" t="s">
        <v>416</v>
      </c>
      <c r="L34" s="78" t="s">
        <v>417</v>
      </c>
      <c r="M34" s="79" t="s">
        <v>418</v>
      </c>
      <c r="N34" s="80" t="s">
        <v>470</v>
      </c>
      <c r="O34" s="81" t="s">
        <v>471</v>
      </c>
      <c r="P34" s="82" t="s">
        <v>472</v>
      </c>
      <c r="Q34" s="80" t="s">
        <v>512</v>
      </c>
      <c r="R34" s="82" t="s">
        <v>513</v>
      </c>
      <c r="S34" s="83" t="s">
        <v>45</v>
      </c>
      <c r="T34" s="84">
        <v>0</v>
      </c>
      <c r="U34" s="84">
        <v>0</v>
      </c>
      <c r="V34" s="84">
        <v>0</v>
      </c>
      <c r="W34" s="84">
        <v>0</v>
      </c>
      <c r="X34" s="168"/>
    </row>
    <row r="35" spans="11:24" x14ac:dyDescent="0.25">
      <c r="K35" s="77" t="s">
        <v>432</v>
      </c>
      <c r="L35" s="78" t="s">
        <v>433</v>
      </c>
      <c r="M35" s="79" t="s">
        <v>434</v>
      </c>
      <c r="N35" s="80" t="s">
        <v>496</v>
      </c>
      <c r="O35" s="81" t="s">
        <v>497</v>
      </c>
      <c r="P35" s="82" t="s">
        <v>498</v>
      </c>
      <c r="Q35" s="80">
        <v>157</v>
      </c>
      <c r="R35" s="82" t="s">
        <v>514</v>
      </c>
      <c r="S35" s="83" t="s">
        <v>45</v>
      </c>
      <c r="T35" s="84">
        <v>0.3</v>
      </c>
      <c r="U35" s="84">
        <v>0.3</v>
      </c>
      <c r="V35" s="84">
        <v>0.4</v>
      </c>
      <c r="W35" s="84">
        <v>0.5</v>
      </c>
      <c r="X35" s="168"/>
    </row>
    <row r="36" spans="11:24" x14ac:dyDescent="0.25">
      <c r="K36" s="77" t="s">
        <v>416</v>
      </c>
      <c r="L36" s="78" t="s">
        <v>417</v>
      </c>
      <c r="M36" s="79" t="s">
        <v>418</v>
      </c>
      <c r="N36" s="80" t="s">
        <v>470</v>
      </c>
      <c r="O36" s="81" t="s">
        <v>471</v>
      </c>
      <c r="P36" s="82" t="s">
        <v>472</v>
      </c>
      <c r="Q36" s="80" t="s">
        <v>515</v>
      </c>
      <c r="R36" s="82" t="s">
        <v>516</v>
      </c>
      <c r="S36" s="83" t="s">
        <v>45</v>
      </c>
      <c r="T36" s="84">
        <v>0</v>
      </c>
      <c r="U36" s="84">
        <v>0</v>
      </c>
      <c r="V36" s="84">
        <v>0</v>
      </c>
      <c r="W36" s="84">
        <v>0</v>
      </c>
      <c r="X36" s="168"/>
    </row>
    <row r="37" spans="11:24" x14ac:dyDescent="0.25">
      <c r="K37" s="77" t="s">
        <v>432</v>
      </c>
      <c r="L37" s="78" t="s">
        <v>433</v>
      </c>
      <c r="M37" s="79" t="s">
        <v>434</v>
      </c>
      <c r="N37" s="80" t="s">
        <v>416</v>
      </c>
      <c r="O37" s="81" t="s">
        <v>445</v>
      </c>
      <c r="P37" s="82" t="s">
        <v>446</v>
      </c>
      <c r="Q37" s="80" t="s">
        <v>517</v>
      </c>
      <c r="R37" s="82" t="s">
        <v>518</v>
      </c>
      <c r="S37" s="83" t="s">
        <v>45</v>
      </c>
      <c r="T37" s="84">
        <v>0.3</v>
      </c>
      <c r="U37" s="84">
        <v>0.3</v>
      </c>
      <c r="V37" s="84">
        <v>0.4</v>
      </c>
      <c r="W37" s="84">
        <v>0.5</v>
      </c>
      <c r="X37" s="168"/>
    </row>
    <row r="38" spans="11:24" x14ac:dyDescent="0.25">
      <c r="K38" s="77" t="s">
        <v>432</v>
      </c>
      <c r="L38" s="78" t="s">
        <v>433</v>
      </c>
      <c r="M38" s="79" t="s">
        <v>434</v>
      </c>
      <c r="N38" s="80" t="s">
        <v>491</v>
      </c>
      <c r="O38" s="81" t="s">
        <v>492</v>
      </c>
      <c r="P38" s="82" t="s">
        <v>493</v>
      </c>
      <c r="Q38" s="80" t="s">
        <v>519</v>
      </c>
      <c r="R38" s="82" t="s">
        <v>520</v>
      </c>
      <c r="S38" s="83" t="s">
        <v>45</v>
      </c>
      <c r="T38" s="84">
        <v>0.3</v>
      </c>
      <c r="U38" s="84">
        <v>0.3</v>
      </c>
      <c r="V38" s="84">
        <v>0.4</v>
      </c>
      <c r="W38" s="84">
        <v>0.5</v>
      </c>
      <c r="X38" s="168"/>
    </row>
    <row r="39" spans="11:24" x14ac:dyDescent="0.25">
      <c r="K39" s="77" t="s">
        <v>432</v>
      </c>
      <c r="L39" s="78" t="s">
        <v>433</v>
      </c>
      <c r="M39" s="79" t="s">
        <v>434</v>
      </c>
      <c r="N39" s="80" t="s">
        <v>416</v>
      </c>
      <c r="O39" s="81" t="s">
        <v>445</v>
      </c>
      <c r="P39" s="82" t="s">
        <v>446</v>
      </c>
      <c r="Q39" s="80" t="s">
        <v>521</v>
      </c>
      <c r="R39" s="82" t="s">
        <v>522</v>
      </c>
      <c r="S39" s="83" t="s">
        <v>45</v>
      </c>
      <c r="T39" s="84">
        <v>0.3</v>
      </c>
      <c r="U39" s="84">
        <v>0.3</v>
      </c>
      <c r="V39" s="84">
        <v>0.4</v>
      </c>
      <c r="W39" s="84">
        <v>0.5</v>
      </c>
      <c r="X39" s="168"/>
    </row>
    <row r="40" spans="11:24" x14ac:dyDescent="0.25">
      <c r="K40" s="77" t="s">
        <v>416</v>
      </c>
      <c r="L40" s="78" t="s">
        <v>417</v>
      </c>
      <c r="M40" s="79" t="s">
        <v>418</v>
      </c>
      <c r="N40" s="80" t="s">
        <v>456</v>
      </c>
      <c r="O40" s="81" t="s">
        <v>457</v>
      </c>
      <c r="P40" s="82" t="s">
        <v>458</v>
      </c>
      <c r="Q40" s="80" t="s">
        <v>523</v>
      </c>
      <c r="R40" s="82" t="s">
        <v>524</v>
      </c>
      <c r="S40" s="83" t="s">
        <v>6</v>
      </c>
      <c r="T40" s="84">
        <v>0</v>
      </c>
      <c r="U40" s="84">
        <v>0.15</v>
      </c>
      <c r="V40" s="84">
        <v>0.25</v>
      </c>
      <c r="W40" s="84">
        <v>0.35</v>
      </c>
      <c r="X40" s="168"/>
    </row>
    <row r="41" spans="11:24" x14ac:dyDescent="0.25">
      <c r="K41" s="77" t="s">
        <v>432</v>
      </c>
      <c r="L41" s="78" t="s">
        <v>433</v>
      </c>
      <c r="M41" s="79" t="s">
        <v>434</v>
      </c>
      <c r="N41" s="80" t="s">
        <v>416</v>
      </c>
      <c r="O41" s="81" t="s">
        <v>445</v>
      </c>
      <c r="P41" s="82" t="s">
        <v>446</v>
      </c>
      <c r="Q41" s="80" t="s">
        <v>525</v>
      </c>
      <c r="R41" s="82" t="s">
        <v>526</v>
      </c>
      <c r="S41" s="83" t="s">
        <v>45</v>
      </c>
      <c r="T41" s="84">
        <v>0.3</v>
      </c>
      <c r="U41" s="84">
        <v>0.3</v>
      </c>
      <c r="V41" s="84">
        <v>0.4</v>
      </c>
      <c r="W41" s="84">
        <v>0.5</v>
      </c>
      <c r="X41" s="168"/>
    </row>
    <row r="42" spans="11:24" x14ac:dyDescent="0.25">
      <c r="K42" s="77" t="s">
        <v>416</v>
      </c>
      <c r="L42" s="78" t="s">
        <v>417</v>
      </c>
      <c r="M42" s="79" t="s">
        <v>418</v>
      </c>
      <c r="N42" s="80" t="s">
        <v>456</v>
      </c>
      <c r="O42" s="81" t="s">
        <v>457</v>
      </c>
      <c r="P42" s="82" t="s">
        <v>458</v>
      </c>
      <c r="Q42" s="80">
        <v>207</v>
      </c>
      <c r="R42" s="82" t="s">
        <v>527</v>
      </c>
      <c r="S42" s="83" t="s">
        <v>6</v>
      </c>
      <c r="T42" s="84">
        <v>0</v>
      </c>
      <c r="U42" s="84">
        <v>0.15</v>
      </c>
      <c r="V42" s="84">
        <v>0.25</v>
      </c>
      <c r="W42" s="84">
        <v>0.35</v>
      </c>
      <c r="X42" s="168"/>
    </row>
    <row r="43" spans="11:24" x14ac:dyDescent="0.25">
      <c r="K43" s="77" t="s">
        <v>432</v>
      </c>
      <c r="L43" s="78" t="s">
        <v>433</v>
      </c>
      <c r="M43" s="79" t="s">
        <v>434</v>
      </c>
      <c r="N43" s="80" t="s">
        <v>432</v>
      </c>
      <c r="O43" s="81" t="s">
        <v>435</v>
      </c>
      <c r="P43" s="82" t="s">
        <v>436</v>
      </c>
      <c r="Q43" s="80" t="s">
        <v>528</v>
      </c>
      <c r="R43" s="82" t="s">
        <v>529</v>
      </c>
      <c r="S43" s="83" t="s">
        <v>45</v>
      </c>
      <c r="T43" s="84">
        <v>0.3</v>
      </c>
      <c r="U43" s="84">
        <v>0.3</v>
      </c>
      <c r="V43" s="84">
        <v>0.4</v>
      </c>
      <c r="W43" s="84">
        <v>0.5</v>
      </c>
      <c r="X43" s="168"/>
    </row>
    <row r="44" spans="11:24" x14ac:dyDescent="0.25">
      <c r="K44" s="77" t="s">
        <v>432</v>
      </c>
      <c r="L44" s="78" t="s">
        <v>433</v>
      </c>
      <c r="M44" s="79" t="s">
        <v>434</v>
      </c>
      <c r="N44" s="80" t="s">
        <v>475</v>
      </c>
      <c r="O44" s="81" t="s">
        <v>476</v>
      </c>
      <c r="P44" s="82" t="s">
        <v>477</v>
      </c>
      <c r="Q44" s="80" t="s">
        <v>530</v>
      </c>
      <c r="R44" s="82" t="s">
        <v>531</v>
      </c>
      <c r="S44" s="83" t="s">
        <v>45</v>
      </c>
      <c r="T44" s="84">
        <v>0.4</v>
      </c>
      <c r="U44" s="84">
        <v>0.4</v>
      </c>
      <c r="V44" s="84">
        <v>0.5</v>
      </c>
      <c r="W44" s="84">
        <v>0.6</v>
      </c>
      <c r="X44" s="168"/>
    </row>
    <row r="45" spans="11:24" x14ac:dyDescent="0.25">
      <c r="K45" s="77" t="s">
        <v>432</v>
      </c>
      <c r="L45" s="78" t="s">
        <v>433</v>
      </c>
      <c r="M45" s="79" t="s">
        <v>434</v>
      </c>
      <c r="N45" s="80" t="s">
        <v>432</v>
      </c>
      <c r="O45" s="81" t="s">
        <v>435</v>
      </c>
      <c r="P45" s="82" t="s">
        <v>436</v>
      </c>
      <c r="Q45" s="80" t="s">
        <v>532</v>
      </c>
      <c r="R45" s="82" t="s">
        <v>533</v>
      </c>
      <c r="S45" s="83" t="s">
        <v>45</v>
      </c>
      <c r="T45" s="84">
        <v>0.3</v>
      </c>
      <c r="U45" s="84">
        <v>0.3</v>
      </c>
      <c r="V45" s="84">
        <v>0.4</v>
      </c>
      <c r="W45" s="84">
        <v>0.5</v>
      </c>
      <c r="X45" s="168"/>
    </row>
    <row r="46" spans="11:24" x14ac:dyDescent="0.25">
      <c r="K46" s="77" t="s">
        <v>432</v>
      </c>
      <c r="L46" s="78" t="s">
        <v>433</v>
      </c>
      <c r="M46" s="79" t="s">
        <v>434</v>
      </c>
      <c r="N46" s="80" t="s">
        <v>432</v>
      </c>
      <c r="O46" s="81" t="s">
        <v>435</v>
      </c>
      <c r="P46" s="82" t="s">
        <v>436</v>
      </c>
      <c r="Q46" s="80">
        <v>158</v>
      </c>
      <c r="R46" s="82" t="s">
        <v>534</v>
      </c>
      <c r="S46" s="83" t="s">
        <v>45</v>
      </c>
      <c r="T46" s="84">
        <v>0.3</v>
      </c>
      <c r="U46" s="84">
        <v>0.3</v>
      </c>
      <c r="V46" s="84">
        <v>0.4</v>
      </c>
      <c r="W46" s="84">
        <v>0.5</v>
      </c>
      <c r="X46" s="168"/>
    </row>
    <row r="47" spans="11:24" x14ac:dyDescent="0.25">
      <c r="K47" s="77" t="s">
        <v>416</v>
      </c>
      <c r="L47" s="78" t="s">
        <v>417</v>
      </c>
      <c r="M47" s="79" t="s">
        <v>418</v>
      </c>
      <c r="N47" s="80" t="s">
        <v>470</v>
      </c>
      <c r="O47" s="81" t="s">
        <v>471</v>
      </c>
      <c r="P47" s="82" t="s">
        <v>472</v>
      </c>
      <c r="Q47" s="80" t="s">
        <v>535</v>
      </c>
      <c r="R47" s="82" t="s">
        <v>536</v>
      </c>
      <c r="S47" s="83" t="s">
        <v>45</v>
      </c>
      <c r="T47" s="84">
        <v>0</v>
      </c>
      <c r="U47" s="84">
        <v>0</v>
      </c>
      <c r="V47" s="84">
        <v>0</v>
      </c>
      <c r="W47" s="84">
        <v>0</v>
      </c>
      <c r="X47" s="168"/>
    </row>
    <row r="48" spans="11:24" x14ac:dyDescent="0.25">
      <c r="K48" s="77" t="s">
        <v>432</v>
      </c>
      <c r="L48" s="78" t="s">
        <v>433</v>
      </c>
      <c r="M48" s="79" t="s">
        <v>434</v>
      </c>
      <c r="N48" s="80" t="s">
        <v>416</v>
      </c>
      <c r="O48" s="81" t="s">
        <v>445</v>
      </c>
      <c r="P48" s="82" t="s">
        <v>446</v>
      </c>
      <c r="Q48" s="80">
        <v>159</v>
      </c>
      <c r="R48" s="82" t="s">
        <v>537</v>
      </c>
      <c r="S48" s="83" t="s">
        <v>45</v>
      </c>
      <c r="T48" s="84">
        <v>0.3</v>
      </c>
      <c r="U48" s="84">
        <v>0.3</v>
      </c>
      <c r="V48" s="84">
        <v>0.4</v>
      </c>
      <c r="W48" s="84">
        <v>0.5</v>
      </c>
      <c r="X48" s="168"/>
    </row>
    <row r="49" spans="8:24" x14ac:dyDescent="0.25">
      <c r="K49" s="77" t="s">
        <v>432</v>
      </c>
      <c r="L49" s="78" t="s">
        <v>433</v>
      </c>
      <c r="M49" s="79" t="s">
        <v>434</v>
      </c>
      <c r="N49" s="80" t="s">
        <v>416</v>
      </c>
      <c r="O49" s="81" t="s">
        <v>445</v>
      </c>
      <c r="P49" s="82" t="s">
        <v>446</v>
      </c>
      <c r="Q49" s="80">
        <v>160</v>
      </c>
      <c r="R49" s="82" t="s">
        <v>538</v>
      </c>
      <c r="S49" s="83" t="s">
        <v>45</v>
      </c>
      <c r="T49" s="84">
        <v>0.3</v>
      </c>
      <c r="U49" s="84">
        <v>0.3</v>
      </c>
      <c r="V49" s="84">
        <v>0.4</v>
      </c>
      <c r="W49" s="84">
        <v>0.5</v>
      </c>
      <c r="X49" s="168"/>
    </row>
    <row r="50" spans="8:24" ht="15" customHeight="1" x14ac:dyDescent="0.25">
      <c r="H50" s="568" t="s">
        <v>539</v>
      </c>
      <c r="K50" s="77" t="s">
        <v>432</v>
      </c>
      <c r="L50" s="78" t="s">
        <v>433</v>
      </c>
      <c r="M50" s="79" t="s">
        <v>434</v>
      </c>
      <c r="N50" s="80" t="s">
        <v>432</v>
      </c>
      <c r="O50" s="81" t="s">
        <v>435</v>
      </c>
      <c r="P50" s="82" t="s">
        <v>436</v>
      </c>
      <c r="Q50" s="80">
        <v>161</v>
      </c>
      <c r="R50" s="82" t="s">
        <v>540</v>
      </c>
      <c r="S50" s="83" t="s">
        <v>45</v>
      </c>
      <c r="T50" s="84">
        <v>0.3</v>
      </c>
      <c r="U50" s="84">
        <v>0.3</v>
      </c>
      <c r="V50" s="84">
        <v>0.4</v>
      </c>
      <c r="W50" s="84">
        <v>0.5</v>
      </c>
      <c r="X50" s="168"/>
    </row>
    <row r="51" spans="8:24" x14ac:dyDescent="0.25">
      <c r="H51" s="568"/>
      <c r="K51" s="77" t="s">
        <v>416</v>
      </c>
      <c r="L51" s="78" t="s">
        <v>417</v>
      </c>
      <c r="M51" s="79" t="s">
        <v>418</v>
      </c>
      <c r="N51" s="80" t="s">
        <v>470</v>
      </c>
      <c r="O51" s="81" t="s">
        <v>471</v>
      </c>
      <c r="P51" s="82" t="s">
        <v>472</v>
      </c>
      <c r="Q51" s="80">
        <v>162</v>
      </c>
      <c r="R51" s="82" t="s">
        <v>541</v>
      </c>
      <c r="S51" s="83" t="s">
        <v>45</v>
      </c>
      <c r="T51" s="84">
        <v>0</v>
      </c>
      <c r="U51" s="84">
        <v>0</v>
      </c>
      <c r="V51" s="84">
        <v>0</v>
      </c>
      <c r="W51" s="84">
        <v>0</v>
      </c>
      <c r="X51" s="168"/>
    </row>
    <row r="52" spans="8:24" x14ac:dyDescent="0.25">
      <c r="H52" s="568"/>
      <c r="K52" s="77" t="s">
        <v>432</v>
      </c>
      <c r="L52" s="78" t="s">
        <v>433</v>
      </c>
      <c r="M52" s="79" t="s">
        <v>434</v>
      </c>
      <c r="N52" s="80" t="s">
        <v>542</v>
      </c>
      <c r="O52" s="81" t="s">
        <v>543</v>
      </c>
      <c r="P52" s="82" t="s">
        <v>544</v>
      </c>
      <c r="Q52" s="80" t="s">
        <v>545</v>
      </c>
      <c r="R52" s="82" t="s">
        <v>546</v>
      </c>
      <c r="S52" s="83" t="s">
        <v>45</v>
      </c>
      <c r="T52" s="84">
        <v>0.4</v>
      </c>
      <c r="U52" s="84">
        <v>0.4</v>
      </c>
      <c r="V52" s="84">
        <v>0.5</v>
      </c>
      <c r="W52" s="84">
        <v>0.6</v>
      </c>
      <c r="X52" s="168"/>
    </row>
    <row r="53" spans="8:24" x14ac:dyDescent="0.25">
      <c r="H53" s="568"/>
      <c r="K53" s="77" t="s">
        <v>416</v>
      </c>
      <c r="L53" s="78" t="s">
        <v>417</v>
      </c>
      <c r="M53" s="79" t="s">
        <v>418</v>
      </c>
      <c r="N53" s="80">
        <v>12</v>
      </c>
      <c r="O53" s="81" t="s">
        <v>426</v>
      </c>
      <c r="P53" s="82" t="s">
        <v>427</v>
      </c>
      <c r="Q53" s="80" t="s">
        <v>547</v>
      </c>
      <c r="R53" s="82" t="s">
        <v>548</v>
      </c>
      <c r="S53" s="83" t="s">
        <v>6</v>
      </c>
      <c r="T53" s="84">
        <v>0</v>
      </c>
      <c r="U53" s="84">
        <v>0.25</v>
      </c>
      <c r="V53" s="84">
        <v>0.5</v>
      </c>
      <c r="W53" s="84">
        <v>0.6</v>
      </c>
      <c r="X53" s="168"/>
    </row>
    <row r="54" spans="8:24" x14ac:dyDescent="0.25">
      <c r="K54" s="77" t="s">
        <v>416</v>
      </c>
      <c r="L54" s="78" t="s">
        <v>417</v>
      </c>
      <c r="M54" s="79" t="s">
        <v>418</v>
      </c>
      <c r="N54" s="80">
        <v>11</v>
      </c>
      <c r="O54" s="81" t="s">
        <v>419</v>
      </c>
      <c r="P54" s="82" t="s">
        <v>420</v>
      </c>
      <c r="Q54" s="80" t="s">
        <v>549</v>
      </c>
      <c r="R54" s="82" t="s">
        <v>550</v>
      </c>
      <c r="S54" s="83" t="s">
        <v>6</v>
      </c>
      <c r="T54" s="84">
        <v>0</v>
      </c>
      <c r="U54" s="84">
        <v>0.15</v>
      </c>
      <c r="V54" s="84">
        <v>0.25</v>
      </c>
      <c r="W54" s="84">
        <v>0.35</v>
      </c>
      <c r="X54" s="168"/>
    </row>
    <row r="55" spans="8:24" x14ac:dyDescent="0.25">
      <c r="K55" s="77" t="s">
        <v>416</v>
      </c>
      <c r="L55" s="78" t="s">
        <v>417</v>
      </c>
      <c r="M55" s="79" t="s">
        <v>418</v>
      </c>
      <c r="N55" s="80" t="s">
        <v>470</v>
      </c>
      <c r="O55" s="81" t="s">
        <v>471</v>
      </c>
      <c r="P55" s="82" t="s">
        <v>472</v>
      </c>
      <c r="Q55" s="80" t="s">
        <v>551</v>
      </c>
      <c r="R55" s="82" t="s">
        <v>552</v>
      </c>
      <c r="S55" s="83" t="s">
        <v>6</v>
      </c>
      <c r="T55" s="84">
        <v>0</v>
      </c>
      <c r="U55" s="84">
        <v>0.15</v>
      </c>
      <c r="V55" s="84">
        <v>0.25</v>
      </c>
      <c r="W55" s="84">
        <v>0.3</v>
      </c>
      <c r="X55" s="168"/>
    </row>
    <row r="56" spans="8:24" x14ac:dyDescent="0.25">
      <c r="K56" s="77" t="s">
        <v>432</v>
      </c>
      <c r="L56" s="78" t="s">
        <v>433</v>
      </c>
      <c r="M56" s="79" t="s">
        <v>434</v>
      </c>
      <c r="N56" s="80">
        <v>10</v>
      </c>
      <c r="O56" s="81" t="s">
        <v>464</v>
      </c>
      <c r="P56" s="82" t="s">
        <v>465</v>
      </c>
      <c r="Q56" s="80" t="s">
        <v>553</v>
      </c>
      <c r="R56" s="82" t="s">
        <v>554</v>
      </c>
      <c r="S56" s="83" t="s">
        <v>45</v>
      </c>
      <c r="T56" s="84">
        <v>0.3</v>
      </c>
      <c r="U56" s="84">
        <v>0.3</v>
      </c>
      <c r="V56" s="84">
        <v>0.4</v>
      </c>
      <c r="W56" s="84">
        <v>0.5</v>
      </c>
      <c r="X56" s="168"/>
    </row>
    <row r="57" spans="8:24" x14ac:dyDescent="0.25">
      <c r="K57" s="77" t="s">
        <v>416</v>
      </c>
      <c r="L57" s="78" t="s">
        <v>417</v>
      </c>
      <c r="M57" s="79" t="s">
        <v>418</v>
      </c>
      <c r="N57" s="80" t="s">
        <v>470</v>
      </c>
      <c r="O57" s="81" t="s">
        <v>471</v>
      </c>
      <c r="P57" s="82" t="s">
        <v>472</v>
      </c>
      <c r="Q57" s="80" t="s">
        <v>555</v>
      </c>
      <c r="R57" s="82" t="s">
        <v>556</v>
      </c>
      <c r="S57" s="83" t="s">
        <v>45</v>
      </c>
      <c r="T57" s="84">
        <v>0</v>
      </c>
      <c r="U57" s="84">
        <v>0</v>
      </c>
      <c r="V57" s="84">
        <v>0</v>
      </c>
      <c r="W57" s="84">
        <v>0</v>
      </c>
      <c r="X57" s="168"/>
    </row>
    <row r="58" spans="8:24" x14ac:dyDescent="0.25">
      <c r="K58" s="77" t="s">
        <v>416</v>
      </c>
      <c r="L58" s="78" t="s">
        <v>417</v>
      </c>
      <c r="M58" s="79" t="s">
        <v>418</v>
      </c>
      <c r="N58" s="80">
        <v>12</v>
      </c>
      <c r="O58" s="81" t="s">
        <v>426</v>
      </c>
      <c r="P58" s="82" t="s">
        <v>427</v>
      </c>
      <c r="Q58" s="80" t="s">
        <v>557</v>
      </c>
      <c r="R58" s="82" t="s">
        <v>558</v>
      </c>
      <c r="S58" s="83" t="s">
        <v>6</v>
      </c>
      <c r="T58" s="84">
        <v>0</v>
      </c>
      <c r="U58" s="84">
        <v>0.25</v>
      </c>
      <c r="V58" s="84">
        <v>0.5</v>
      </c>
      <c r="W58" s="84">
        <v>0.6</v>
      </c>
      <c r="X58" s="168"/>
    </row>
    <row r="59" spans="8:24" x14ac:dyDescent="0.25">
      <c r="K59" s="77" t="s">
        <v>416</v>
      </c>
      <c r="L59" s="78" t="s">
        <v>417</v>
      </c>
      <c r="M59" s="79" t="s">
        <v>418</v>
      </c>
      <c r="N59" s="80" t="s">
        <v>456</v>
      </c>
      <c r="O59" s="81" t="s">
        <v>457</v>
      </c>
      <c r="P59" s="82" t="s">
        <v>458</v>
      </c>
      <c r="Q59" s="80" t="s">
        <v>559</v>
      </c>
      <c r="R59" s="82" t="s">
        <v>560</v>
      </c>
      <c r="S59" s="83" t="s">
        <v>6</v>
      </c>
      <c r="T59" s="84">
        <v>0</v>
      </c>
      <c r="U59" s="84">
        <v>0.15</v>
      </c>
      <c r="V59" s="84">
        <v>0.25</v>
      </c>
      <c r="W59" s="84">
        <v>0.35</v>
      </c>
      <c r="X59" s="168"/>
    </row>
    <row r="60" spans="8:24" x14ac:dyDescent="0.25">
      <c r="K60" s="77" t="s">
        <v>416</v>
      </c>
      <c r="L60" s="78" t="s">
        <v>417</v>
      </c>
      <c r="M60" s="79" t="s">
        <v>418</v>
      </c>
      <c r="N60" s="80" t="s">
        <v>456</v>
      </c>
      <c r="O60" s="81" t="s">
        <v>457</v>
      </c>
      <c r="P60" s="82" t="s">
        <v>458</v>
      </c>
      <c r="Q60" s="80">
        <v>163</v>
      </c>
      <c r="R60" s="82" t="s">
        <v>561</v>
      </c>
      <c r="S60" s="83" t="s">
        <v>6</v>
      </c>
      <c r="T60" s="84">
        <v>0</v>
      </c>
      <c r="U60" s="84">
        <v>0.15</v>
      </c>
      <c r="V60" s="84">
        <v>0.25</v>
      </c>
      <c r="W60" s="84">
        <v>0.35</v>
      </c>
      <c r="X60" s="168"/>
    </row>
    <row r="61" spans="8:24" x14ac:dyDescent="0.25">
      <c r="K61" s="77" t="s">
        <v>432</v>
      </c>
      <c r="L61" s="78" t="s">
        <v>433</v>
      </c>
      <c r="M61" s="79" t="s">
        <v>434</v>
      </c>
      <c r="N61" s="80" t="s">
        <v>416</v>
      </c>
      <c r="O61" s="81" t="s">
        <v>445</v>
      </c>
      <c r="P61" s="82" t="s">
        <v>446</v>
      </c>
      <c r="Q61" s="80" t="s">
        <v>562</v>
      </c>
      <c r="R61" s="82" t="s">
        <v>563</v>
      </c>
      <c r="S61" s="83" t="s">
        <v>45</v>
      </c>
      <c r="T61" s="84">
        <v>0.3</v>
      </c>
      <c r="U61" s="84">
        <v>0.3</v>
      </c>
      <c r="V61" s="84">
        <v>0.4</v>
      </c>
      <c r="W61" s="84">
        <v>0.5</v>
      </c>
      <c r="X61" s="168"/>
    </row>
    <row r="62" spans="8:24" x14ac:dyDescent="0.25">
      <c r="K62" s="77" t="s">
        <v>416</v>
      </c>
      <c r="L62" s="78" t="s">
        <v>417</v>
      </c>
      <c r="M62" s="79" t="s">
        <v>418</v>
      </c>
      <c r="N62" s="80" t="s">
        <v>470</v>
      </c>
      <c r="O62" s="81" t="s">
        <v>471</v>
      </c>
      <c r="P62" s="82" t="s">
        <v>472</v>
      </c>
      <c r="Q62" s="80" t="s">
        <v>564</v>
      </c>
      <c r="R62" s="82" t="s">
        <v>565</v>
      </c>
      <c r="S62" s="83" t="s">
        <v>45</v>
      </c>
      <c r="T62" s="84">
        <v>0</v>
      </c>
      <c r="U62" s="84">
        <v>0</v>
      </c>
      <c r="V62" s="84">
        <v>0</v>
      </c>
      <c r="W62" s="84">
        <v>0</v>
      </c>
      <c r="X62" s="168"/>
    </row>
    <row r="63" spans="8:24" x14ac:dyDescent="0.25">
      <c r="K63" s="77" t="s">
        <v>416</v>
      </c>
      <c r="L63" s="78" t="s">
        <v>417</v>
      </c>
      <c r="M63" s="79" t="s">
        <v>418</v>
      </c>
      <c r="N63" s="80">
        <v>11</v>
      </c>
      <c r="O63" s="81" t="s">
        <v>419</v>
      </c>
      <c r="P63" s="82" t="s">
        <v>420</v>
      </c>
      <c r="Q63" s="80" t="s">
        <v>566</v>
      </c>
      <c r="R63" s="82" t="s">
        <v>567</v>
      </c>
      <c r="S63" s="83" t="s">
        <v>6</v>
      </c>
      <c r="T63" s="84">
        <v>0</v>
      </c>
      <c r="U63" s="84">
        <v>0.15</v>
      </c>
      <c r="V63" s="84">
        <v>0.25</v>
      </c>
      <c r="W63" s="84">
        <v>0.35</v>
      </c>
      <c r="X63" s="168"/>
    </row>
    <row r="64" spans="8:24" x14ac:dyDescent="0.25">
      <c r="K64" s="77" t="s">
        <v>432</v>
      </c>
      <c r="L64" s="78" t="s">
        <v>433</v>
      </c>
      <c r="M64" s="79" t="s">
        <v>434</v>
      </c>
      <c r="N64" s="80" t="s">
        <v>416</v>
      </c>
      <c r="O64" s="81" t="s">
        <v>445</v>
      </c>
      <c r="P64" s="82" t="s">
        <v>446</v>
      </c>
      <c r="Q64" s="80" t="s">
        <v>568</v>
      </c>
      <c r="R64" s="82" t="s">
        <v>569</v>
      </c>
      <c r="S64" s="83" t="s">
        <v>45</v>
      </c>
      <c r="T64" s="84">
        <v>0.3</v>
      </c>
      <c r="U64" s="84">
        <v>0.3</v>
      </c>
      <c r="V64" s="84">
        <v>0.4</v>
      </c>
      <c r="W64" s="84">
        <v>0.5</v>
      </c>
      <c r="X64" s="168"/>
    </row>
    <row r="65" spans="11:24" x14ac:dyDescent="0.25">
      <c r="K65" s="77" t="s">
        <v>416</v>
      </c>
      <c r="L65" s="78" t="s">
        <v>417</v>
      </c>
      <c r="M65" s="79" t="s">
        <v>418</v>
      </c>
      <c r="N65" s="80">
        <v>11</v>
      </c>
      <c r="O65" s="81" t="s">
        <v>419</v>
      </c>
      <c r="P65" s="82" t="s">
        <v>420</v>
      </c>
      <c r="Q65" s="80" t="s">
        <v>570</v>
      </c>
      <c r="R65" s="82" t="s">
        <v>571</v>
      </c>
      <c r="S65" s="83" t="s">
        <v>6</v>
      </c>
      <c r="T65" s="84">
        <v>0</v>
      </c>
      <c r="U65" s="84">
        <v>0.15</v>
      </c>
      <c r="V65" s="84">
        <v>0.25</v>
      </c>
      <c r="W65" s="84">
        <v>0.35</v>
      </c>
      <c r="X65" s="168"/>
    </row>
    <row r="66" spans="11:24" x14ac:dyDescent="0.25">
      <c r="K66" s="77" t="s">
        <v>432</v>
      </c>
      <c r="L66" s="78" t="s">
        <v>433</v>
      </c>
      <c r="M66" s="79" t="s">
        <v>434</v>
      </c>
      <c r="N66" s="80" t="s">
        <v>432</v>
      </c>
      <c r="O66" s="81" t="s">
        <v>435</v>
      </c>
      <c r="P66" s="82" t="s">
        <v>436</v>
      </c>
      <c r="Q66" s="80" t="s">
        <v>572</v>
      </c>
      <c r="R66" s="82" t="s">
        <v>573</v>
      </c>
      <c r="S66" s="83" t="s">
        <v>45</v>
      </c>
      <c r="T66" s="84">
        <v>0.3</v>
      </c>
      <c r="U66" s="84">
        <v>0.3</v>
      </c>
      <c r="V66" s="84">
        <v>0.4</v>
      </c>
      <c r="W66" s="84">
        <v>0.5</v>
      </c>
      <c r="X66" s="168"/>
    </row>
    <row r="67" spans="11:24" x14ac:dyDescent="0.25">
      <c r="K67" s="77" t="s">
        <v>432</v>
      </c>
      <c r="L67" s="78" t="s">
        <v>433</v>
      </c>
      <c r="M67" s="79" t="s">
        <v>434</v>
      </c>
      <c r="N67" s="80" t="s">
        <v>496</v>
      </c>
      <c r="O67" s="81" t="s">
        <v>497</v>
      </c>
      <c r="P67" s="82" t="s">
        <v>498</v>
      </c>
      <c r="Q67" s="80" t="s">
        <v>574</v>
      </c>
      <c r="R67" s="82" t="s">
        <v>575</v>
      </c>
      <c r="S67" s="83" t="s">
        <v>45</v>
      </c>
      <c r="T67" s="84">
        <v>0.3</v>
      </c>
      <c r="U67" s="84">
        <v>0.3</v>
      </c>
      <c r="V67" s="84">
        <v>0.4</v>
      </c>
      <c r="W67" s="84">
        <v>0.5</v>
      </c>
      <c r="X67" s="168"/>
    </row>
    <row r="68" spans="11:24" x14ac:dyDescent="0.25">
      <c r="K68" s="77" t="s">
        <v>416</v>
      </c>
      <c r="L68" s="78" t="s">
        <v>417</v>
      </c>
      <c r="M68" s="79" t="s">
        <v>418</v>
      </c>
      <c r="N68" s="80">
        <v>12</v>
      </c>
      <c r="O68" s="81" t="s">
        <v>426</v>
      </c>
      <c r="P68" s="82" t="s">
        <v>427</v>
      </c>
      <c r="Q68" s="80" t="s">
        <v>576</v>
      </c>
      <c r="R68" s="82" t="s">
        <v>577</v>
      </c>
      <c r="S68" s="83" t="s">
        <v>6</v>
      </c>
      <c r="T68" s="84">
        <v>0</v>
      </c>
      <c r="U68" s="84">
        <v>0.25</v>
      </c>
      <c r="V68" s="84">
        <v>0.5</v>
      </c>
      <c r="W68" s="84">
        <v>0.6</v>
      </c>
      <c r="X68" s="168"/>
    </row>
    <row r="69" spans="11:24" x14ac:dyDescent="0.25">
      <c r="K69" s="77" t="s">
        <v>416</v>
      </c>
      <c r="L69" s="78" t="s">
        <v>417</v>
      </c>
      <c r="M69" s="79" t="s">
        <v>418</v>
      </c>
      <c r="N69" s="80" t="s">
        <v>470</v>
      </c>
      <c r="O69" s="81" t="s">
        <v>471</v>
      </c>
      <c r="P69" s="82" t="s">
        <v>472</v>
      </c>
      <c r="Q69" s="80">
        <v>164</v>
      </c>
      <c r="R69" s="82" t="s">
        <v>578</v>
      </c>
      <c r="S69" s="83" t="s">
        <v>45</v>
      </c>
      <c r="T69" s="84">
        <v>0</v>
      </c>
      <c r="U69" s="84">
        <v>0</v>
      </c>
      <c r="V69" s="84">
        <v>0</v>
      </c>
      <c r="W69" s="84">
        <v>0</v>
      </c>
      <c r="X69" s="168"/>
    </row>
    <row r="70" spans="11:24" x14ac:dyDescent="0.25">
      <c r="K70" s="77" t="s">
        <v>416</v>
      </c>
      <c r="L70" s="78" t="s">
        <v>417</v>
      </c>
      <c r="M70" s="79" t="s">
        <v>418</v>
      </c>
      <c r="N70" s="80">
        <v>12</v>
      </c>
      <c r="O70" s="81" t="s">
        <v>426</v>
      </c>
      <c r="P70" s="82" t="s">
        <v>427</v>
      </c>
      <c r="Q70" s="80" t="s">
        <v>579</v>
      </c>
      <c r="R70" s="82" t="s">
        <v>580</v>
      </c>
      <c r="S70" s="83" t="s">
        <v>45</v>
      </c>
      <c r="T70" s="84">
        <v>0</v>
      </c>
      <c r="U70" s="84">
        <v>0</v>
      </c>
      <c r="V70" s="84">
        <v>0</v>
      </c>
      <c r="W70" s="84">
        <v>0</v>
      </c>
      <c r="X70" s="168"/>
    </row>
    <row r="71" spans="11:24" x14ac:dyDescent="0.25">
      <c r="K71" s="77" t="s">
        <v>432</v>
      </c>
      <c r="L71" s="78" t="s">
        <v>433</v>
      </c>
      <c r="M71" s="79" t="s">
        <v>434</v>
      </c>
      <c r="N71" s="80" t="s">
        <v>450</v>
      </c>
      <c r="O71" s="81" t="s">
        <v>451</v>
      </c>
      <c r="P71" s="82" t="s">
        <v>452</v>
      </c>
      <c r="Q71" s="80">
        <v>197</v>
      </c>
      <c r="R71" s="82" t="s">
        <v>581</v>
      </c>
      <c r="S71" s="83" t="s">
        <v>45</v>
      </c>
      <c r="T71" s="84">
        <v>0.3</v>
      </c>
      <c r="U71" s="84">
        <v>0.3</v>
      </c>
      <c r="V71" s="84">
        <v>0.4</v>
      </c>
      <c r="W71" s="84">
        <v>0.5</v>
      </c>
      <c r="X71" s="168"/>
    </row>
    <row r="72" spans="11:24" x14ac:dyDescent="0.25">
      <c r="K72" s="77" t="s">
        <v>432</v>
      </c>
      <c r="L72" s="78" t="s">
        <v>433</v>
      </c>
      <c r="M72" s="79" t="s">
        <v>434</v>
      </c>
      <c r="N72" s="80" t="s">
        <v>496</v>
      </c>
      <c r="O72" s="81" t="s">
        <v>497</v>
      </c>
      <c r="P72" s="82" t="s">
        <v>498</v>
      </c>
      <c r="Q72" s="80">
        <v>165</v>
      </c>
      <c r="R72" s="82" t="s">
        <v>582</v>
      </c>
      <c r="S72" s="83" t="s">
        <v>45</v>
      </c>
      <c r="T72" s="84">
        <v>0.3</v>
      </c>
      <c r="U72" s="84">
        <v>0.3</v>
      </c>
      <c r="V72" s="84">
        <v>0.4</v>
      </c>
      <c r="W72" s="84">
        <v>0.5</v>
      </c>
      <c r="X72" s="168"/>
    </row>
    <row r="73" spans="11:24" x14ac:dyDescent="0.25">
      <c r="K73" s="77" t="s">
        <v>432</v>
      </c>
      <c r="L73" s="78" t="s">
        <v>433</v>
      </c>
      <c r="M73" s="79" t="s">
        <v>434</v>
      </c>
      <c r="N73" s="80" t="s">
        <v>475</v>
      </c>
      <c r="O73" s="81" t="s">
        <v>476</v>
      </c>
      <c r="P73" s="82" t="s">
        <v>477</v>
      </c>
      <c r="Q73" s="80" t="s">
        <v>583</v>
      </c>
      <c r="R73" s="82" t="s">
        <v>584</v>
      </c>
      <c r="S73" s="83" t="s">
        <v>45</v>
      </c>
      <c r="T73" s="84">
        <v>0.3</v>
      </c>
      <c r="U73" s="84">
        <v>0.3</v>
      </c>
      <c r="V73" s="84">
        <v>0.4</v>
      </c>
      <c r="W73" s="84">
        <v>0.5</v>
      </c>
      <c r="X73" s="168"/>
    </row>
    <row r="74" spans="11:24" x14ac:dyDescent="0.25">
      <c r="K74" s="77" t="s">
        <v>416</v>
      </c>
      <c r="L74" s="78" t="s">
        <v>417</v>
      </c>
      <c r="M74" s="79" t="s">
        <v>418</v>
      </c>
      <c r="N74" s="80" t="s">
        <v>456</v>
      </c>
      <c r="O74" s="81" t="s">
        <v>457</v>
      </c>
      <c r="P74" s="82" t="s">
        <v>458</v>
      </c>
      <c r="Q74" s="80" t="s">
        <v>585</v>
      </c>
      <c r="R74" s="82" t="s">
        <v>586</v>
      </c>
      <c r="S74" s="83" t="s">
        <v>6</v>
      </c>
      <c r="T74" s="84">
        <v>0</v>
      </c>
      <c r="U74" s="84">
        <v>0</v>
      </c>
      <c r="V74" s="84">
        <v>0</v>
      </c>
      <c r="W74" s="84">
        <v>0</v>
      </c>
      <c r="X74" s="168"/>
    </row>
    <row r="75" spans="11:24" x14ac:dyDescent="0.25">
      <c r="K75" s="77" t="s">
        <v>416</v>
      </c>
      <c r="L75" s="78" t="s">
        <v>417</v>
      </c>
      <c r="M75" s="79" t="s">
        <v>418</v>
      </c>
      <c r="N75" s="80" t="s">
        <v>456</v>
      </c>
      <c r="O75" s="81" t="s">
        <v>457</v>
      </c>
      <c r="P75" s="82" t="s">
        <v>458</v>
      </c>
      <c r="Q75" s="80" t="s">
        <v>587</v>
      </c>
      <c r="R75" s="82" t="s">
        <v>588</v>
      </c>
      <c r="S75" s="83" t="s">
        <v>6</v>
      </c>
      <c r="T75" s="84">
        <v>0</v>
      </c>
      <c r="U75" s="84">
        <v>0.15</v>
      </c>
      <c r="V75" s="84">
        <v>0.25</v>
      </c>
      <c r="W75" s="84">
        <v>0.35</v>
      </c>
      <c r="X75" s="168"/>
    </row>
    <row r="76" spans="11:24" x14ac:dyDescent="0.25">
      <c r="K76" s="77" t="s">
        <v>432</v>
      </c>
      <c r="L76" s="78" t="s">
        <v>433</v>
      </c>
      <c r="M76" s="79" t="s">
        <v>434</v>
      </c>
      <c r="N76" s="80" t="s">
        <v>432</v>
      </c>
      <c r="O76" s="81" t="s">
        <v>435</v>
      </c>
      <c r="P76" s="82" t="s">
        <v>436</v>
      </c>
      <c r="Q76" s="80">
        <v>166</v>
      </c>
      <c r="R76" s="82" t="s">
        <v>589</v>
      </c>
      <c r="S76" s="83" t="s">
        <v>45</v>
      </c>
      <c r="T76" s="84">
        <v>0.3</v>
      </c>
      <c r="U76" s="84">
        <v>0.3</v>
      </c>
      <c r="V76" s="84">
        <v>0.4</v>
      </c>
      <c r="W76" s="84">
        <v>0.5</v>
      </c>
      <c r="X76" s="168"/>
    </row>
    <row r="77" spans="11:24" x14ac:dyDescent="0.25">
      <c r="K77" s="77" t="s">
        <v>432</v>
      </c>
      <c r="L77" s="78" t="s">
        <v>433</v>
      </c>
      <c r="M77" s="79" t="s">
        <v>434</v>
      </c>
      <c r="N77" s="80" t="s">
        <v>450</v>
      </c>
      <c r="O77" s="81" t="s">
        <v>451</v>
      </c>
      <c r="P77" s="82" t="s">
        <v>452</v>
      </c>
      <c r="Q77" s="80" t="s">
        <v>590</v>
      </c>
      <c r="R77" s="82" t="s">
        <v>591</v>
      </c>
      <c r="S77" s="83" t="s">
        <v>45</v>
      </c>
      <c r="T77" s="84">
        <v>0.3</v>
      </c>
      <c r="U77" s="84">
        <v>0.3</v>
      </c>
      <c r="V77" s="84">
        <v>0.4</v>
      </c>
      <c r="W77" s="84">
        <v>0.5</v>
      </c>
      <c r="X77" s="168"/>
    </row>
    <row r="78" spans="11:24" x14ac:dyDescent="0.25">
      <c r="K78" s="77" t="s">
        <v>432</v>
      </c>
      <c r="L78" s="78" t="s">
        <v>433</v>
      </c>
      <c r="M78" s="79" t="s">
        <v>434</v>
      </c>
      <c r="N78" s="80" t="s">
        <v>416</v>
      </c>
      <c r="O78" s="81" t="s">
        <v>445</v>
      </c>
      <c r="P78" s="82" t="s">
        <v>446</v>
      </c>
      <c r="Q78" s="80" t="s">
        <v>592</v>
      </c>
      <c r="R78" s="82" t="s">
        <v>593</v>
      </c>
      <c r="S78" s="83" t="s">
        <v>45</v>
      </c>
      <c r="T78" s="84">
        <v>0.3</v>
      </c>
      <c r="U78" s="84">
        <v>0.3</v>
      </c>
      <c r="V78" s="84">
        <v>0.4</v>
      </c>
      <c r="W78" s="84">
        <v>0.5</v>
      </c>
      <c r="X78" s="168"/>
    </row>
    <row r="79" spans="11:24" x14ac:dyDescent="0.25">
      <c r="K79" s="77" t="s">
        <v>432</v>
      </c>
      <c r="L79" s="78" t="s">
        <v>433</v>
      </c>
      <c r="M79" s="79" t="s">
        <v>434</v>
      </c>
      <c r="N79" s="80" t="s">
        <v>432</v>
      </c>
      <c r="O79" s="81" t="s">
        <v>435</v>
      </c>
      <c r="P79" s="82" t="s">
        <v>436</v>
      </c>
      <c r="Q79" s="80" t="s">
        <v>594</v>
      </c>
      <c r="R79" s="82" t="s">
        <v>595</v>
      </c>
      <c r="S79" s="83" t="s">
        <v>45</v>
      </c>
      <c r="T79" s="84">
        <v>0.3</v>
      </c>
      <c r="U79" s="84">
        <v>0.3</v>
      </c>
      <c r="V79" s="84">
        <v>0.4</v>
      </c>
      <c r="W79" s="84">
        <v>0.5</v>
      </c>
      <c r="X79" s="168"/>
    </row>
    <row r="80" spans="11:24" x14ac:dyDescent="0.25">
      <c r="K80" s="77" t="s">
        <v>432</v>
      </c>
      <c r="L80" s="78" t="s">
        <v>433</v>
      </c>
      <c r="M80" s="79" t="s">
        <v>434</v>
      </c>
      <c r="N80" s="80" t="s">
        <v>475</v>
      </c>
      <c r="O80" s="81" t="s">
        <v>476</v>
      </c>
      <c r="P80" s="82" t="s">
        <v>477</v>
      </c>
      <c r="Q80" s="80" t="s">
        <v>596</v>
      </c>
      <c r="R80" s="82" t="s">
        <v>597</v>
      </c>
      <c r="S80" s="83" t="s">
        <v>45</v>
      </c>
      <c r="T80" s="84">
        <v>0.3</v>
      </c>
      <c r="U80" s="84">
        <v>0.3</v>
      </c>
      <c r="V80" s="84">
        <v>0.4</v>
      </c>
      <c r="W80" s="84">
        <v>0.5</v>
      </c>
      <c r="X80" s="168"/>
    </row>
    <row r="81" spans="11:24" x14ac:dyDescent="0.25">
      <c r="K81" s="77" t="s">
        <v>432</v>
      </c>
      <c r="L81" s="78" t="s">
        <v>433</v>
      </c>
      <c r="M81" s="79" t="s">
        <v>434</v>
      </c>
      <c r="N81" s="80" t="s">
        <v>416</v>
      </c>
      <c r="O81" s="81" t="s">
        <v>445</v>
      </c>
      <c r="P81" s="82" t="s">
        <v>446</v>
      </c>
      <c r="Q81" s="80" t="s">
        <v>598</v>
      </c>
      <c r="R81" s="82" t="s">
        <v>599</v>
      </c>
      <c r="S81" s="83" t="s">
        <v>45</v>
      </c>
      <c r="T81" s="84">
        <v>0.3</v>
      </c>
      <c r="U81" s="84">
        <v>0.3</v>
      </c>
      <c r="V81" s="84">
        <v>0.4</v>
      </c>
      <c r="W81" s="84">
        <v>0.5</v>
      </c>
      <c r="X81" s="168"/>
    </row>
    <row r="82" spans="11:24" x14ac:dyDescent="0.25">
      <c r="K82" s="77" t="s">
        <v>432</v>
      </c>
      <c r="L82" s="78" t="s">
        <v>433</v>
      </c>
      <c r="M82" s="79" t="s">
        <v>434</v>
      </c>
      <c r="N82" s="80" t="s">
        <v>432</v>
      </c>
      <c r="O82" s="81" t="s">
        <v>435</v>
      </c>
      <c r="P82" s="82" t="s">
        <v>436</v>
      </c>
      <c r="Q82" s="80" t="s">
        <v>600</v>
      </c>
      <c r="R82" s="82" t="s">
        <v>601</v>
      </c>
      <c r="S82" s="83" t="s">
        <v>45</v>
      </c>
      <c r="T82" s="84">
        <v>0.3</v>
      </c>
      <c r="U82" s="84">
        <v>0.3</v>
      </c>
      <c r="V82" s="84">
        <v>0.4</v>
      </c>
      <c r="W82" s="84">
        <v>0.5</v>
      </c>
      <c r="X82" s="168"/>
    </row>
    <row r="83" spans="11:24" x14ac:dyDescent="0.25">
      <c r="K83" s="77" t="s">
        <v>432</v>
      </c>
      <c r="L83" s="78" t="s">
        <v>433</v>
      </c>
      <c r="M83" s="79" t="s">
        <v>434</v>
      </c>
      <c r="N83" s="80" t="s">
        <v>542</v>
      </c>
      <c r="O83" s="81" t="s">
        <v>543</v>
      </c>
      <c r="P83" s="82" t="s">
        <v>544</v>
      </c>
      <c r="Q83" s="80" t="s">
        <v>602</v>
      </c>
      <c r="R83" s="82" t="s">
        <v>603</v>
      </c>
      <c r="S83" s="83" t="s">
        <v>45</v>
      </c>
      <c r="T83" s="84">
        <v>0.4</v>
      </c>
      <c r="U83" s="84">
        <v>0.4</v>
      </c>
      <c r="V83" s="84">
        <v>0.5</v>
      </c>
      <c r="W83" s="84">
        <v>0.6</v>
      </c>
      <c r="X83" s="168"/>
    </row>
    <row r="84" spans="11:24" x14ac:dyDescent="0.25">
      <c r="K84" s="77" t="s">
        <v>416</v>
      </c>
      <c r="L84" s="78" t="s">
        <v>417</v>
      </c>
      <c r="M84" s="79" t="s">
        <v>418</v>
      </c>
      <c r="N84" s="80" t="s">
        <v>470</v>
      </c>
      <c r="O84" s="81" t="s">
        <v>471</v>
      </c>
      <c r="P84" s="82" t="s">
        <v>472</v>
      </c>
      <c r="Q84" s="80" t="s">
        <v>604</v>
      </c>
      <c r="R84" s="82" t="s">
        <v>605</v>
      </c>
      <c r="S84" s="83" t="s">
        <v>45</v>
      </c>
      <c r="T84" s="84">
        <v>0</v>
      </c>
      <c r="U84" s="84">
        <v>0</v>
      </c>
      <c r="V84" s="84">
        <v>0</v>
      </c>
      <c r="W84" s="84">
        <v>0</v>
      </c>
      <c r="X84" s="168"/>
    </row>
    <row r="85" spans="11:24" x14ac:dyDescent="0.25">
      <c r="K85" s="77" t="s">
        <v>432</v>
      </c>
      <c r="L85" s="78" t="s">
        <v>433</v>
      </c>
      <c r="M85" s="79" t="s">
        <v>434</v>
      </c>
      <c r="N85" s="80" t="s">
        <v>475</v>
      </c>
      <c r="O85" s="81" t="s">
        <v>476</v>
      </c>
      <c r="P85" s="82" t="s">
        <v>477</v>
      </c>
      <c r="Q85" s="80" t="s">
        <v>606</v>
      </c>
      <c r="R85" s="82" t="s">
        <v>607</v>
      </c>
      <c r="S85" s="83" t="s">
        <v>45</v>
      </c>
      <c r="T85" s="84">
        <v>0.4</v>
      </c>
      <c r="U85" s="84">
        <v>0.4</v>
      </c>
      <c r="V85" s="84">
        <v>0.5</v>
      </c>
      <c r="W85" s="84">
        <v>0.6</v>
      </c>
      <c r="X85" s="168"/>
    </row>
    <row r="86" spans="11:24" x14ac:dyDescent="0.25">
      <c r="K86" s="77" t="s">
        <v>432</v>
      </c>
      <c r="L86" s="78" t="s">
        <v>433</v>
      </c>
      <c r="M86" s="79" t="s">
        <v>434</v>
      </c>
      <c r="N86" s="80" t="s">
        <v>432</v>
      </c>
      <c r="O86" s="81" t="s">
        <v>435</v>
      </c>
      <c r="P86" s="82" t="s">
        <v>436</v>
      </c>
      <c r="Q86" s="80" t="s">
        <v>608</v>
      </c>
      <c r="R86" s="82" t="s">
        <v>609</v>
      </c>
      <c r="S86" s="83" t="s">
        <v>45</v>
      </c>
      <c r="T86" s="84">
        <v>0.3</v>
      </c>
      <c r="U86" s="84">
        <v>0.3</v>
      </c>
      <c r="V86" s="84">
        <v>0.4</v>
      </c>
      <c r="W86" s="84">
        <v>0.5</v>
      </c>
      <c r="X86" s="168"/>
    </row>
    <row r="87" spans="11:24" x14ac:dyDescent="0.25">
      <c r="K87" s="77" t="s">
        <v>416</v>
      </c>
      <c r="L87" s="78" t="s">
        <v>417</v>
      </c>
      <c r="M87" s="79" t="s">
        <v>418</v>
      </c>
      <c r="N87" s="80" t="s">
        <v>470</v>
      </c>
      <c r="O87" s="81" t="s">
        <v>471</v>
      </c>
      <c r="P87" s="82" t="s">
        <v>472</v>
      </c>
      <c r="Q87" s="80">
        <v>208</v>
      </c>
      <c r="R87" s="82" t="s">
        <v>610</v>
      </c>
      <c r="S87" s="83" t="s">
        <v>45</v>
      </c>
      <c r="T87" s="84">
        <v>0</v>
      </c>
      <c r="U87" s="84">
        <v>0</v>
      </c>
      <c r="V87" s="84">
        <v>0</v>
      </c>
      <c r="W87" s="84">
        <v>0</v>
      </c>
      <c r="X87" s="168"/>
    </row>
    <row r="88" spans="11:24" x14ac:dyDescent="0.25">
      <c r="K88" s="77" t="s">
        <v>416</v>
      </c>
      <c r="L88" s="78" t="s">
        <v>417</v>
      </c>
      <c r="M88" s="79" t="s">
        <v>418</v>
      </c>
      <c r="N88" s="80" t="s">
        <v>470</v>
      </c>
      <c r="O88" s="81" t="s">
        <v>471</v>
      </c>
      <c r="P88" s="82" t="s">
        <v>472</v>
      </c>
      <c r="Q88" s="80" t="s">
        <v>611</v>
      </c>
      <c r="R88" s="82" t="s">
        <v>612</v>
      </c>
      <c r="S88" s="83" t="s">
        <v>45</v>
      </c>
      <c r="T88" s="84">
        <v>0</v>
      </c>
      <c r="U88" s="84">
        <v>0</v>
      </c>
      <c r="V88" s="84">
        <v>0</v>
      </c>
      <c r="W88" s="84">
        <v>0</v>
      </c>
      <c r="X88" s="168"/>
    </row>
    <row r="89" spans="11:24" x14ac:dyDescent="0.25">
      <c r="K89" s="77" t="s">
        <v>432</v>
      </c>
      <c r="L89" s="78" t="s">
        <v>433</v>
      </c>
      <c r="M89" s="79" t="s">
        <v>434</v>
      </c>
      <c r="N89" s="80">
        <v>10</v>
      </c>
      <c r="O89" s="81" t="s">
        <v>464</v>
      </c>
      <c r="P89" s="82" t="s">
        <v>465</v>
      </c>
      <c r="Q89" s="80" t="s">
        <v>613</v>
      </c>
      <c r="R89" s="82" t="s">
        <v>614</v>
      </c>
      <c r="S89" s="83" t="s">
        <v>45</v>
      </c>
      <c r="T89" s="84">
        <v>0.3</v>
      </c>
      <c r="U89" s="84">
        <v>0.3</v>
      </c>
      <c r="V89" s="84">
        <v>0.4</v>
      </c>
      <c r="W89" s="84">
        <v>0.5</v>
      </c>
      <c r="X89" s="168"/>
    </row>
    <row r="90" spans="11:24" x14ac:dyDescent="0.25">
      <c r="K90" s="77" t="s">
        <v>432</v>
      </c>
      <c r="L90" s="78" t="s">
        <v>433</v>
      </c>
      <c r="M90" s="79" t="s">
        <v>434</v>
      </c>
      <c r="N90" s="80" t="s">
        <v>496</v>
      </c>
      <c r="O90" s="81" t="s">
        <v>497</v>
      </c>
      <c r="P90" s="82" t="s">
        <v>498</v>
      </c>
      <c r="Q90" s="80" t="s">
        <v>615</v>
      </c>
      <c r="R90" s="82" t="s">
        <v>616</v>
      </c>
      <c r="S90" s="83" t="s">
        <v>45</v>
      </c>
      <c r="T90" s="84">
        <v>0.3</v>
      </c>
      <c r="U90" s="84">
        <v>0.3</v>
      </c>
      <c r="V90" s="84">
        <v>0.4</v>
      </c>
      <c r="W90" s="84">
        <v>0.5</v>
      </c>
      <c r="X90" s="168"/>
    </row>
    <row r="91" spans="11:24" x14ac:dyDescent="0.25">
      <c r="K91" s="77" t="s">
        <v>432</v>
      </c>
      <c r="L91" s="78" t="s">
        <v>433</v>
      </c>
      <c r="M91" s="79" t="s">
        <v>434</v>
      </c>
      <c r="N91" s="80" t="s">
        <v>416</v>
      </c>
      <c r="O91" s="81" t="s">
        <v>445</v>
      </c>
      <c r="P91" s="82" t="s">
        <v>446</v>
      </c>
      <c r="Q91" s="80">
        <v>167</v>
      </c>
      <c r="R91" s="82" t="s">
        <v>617</v>
      </c>
      <c r="S91" s="83" t="s">
        <v>45</v>
      </c>
      <c r="T91" s="84">
        <v>0.3</v>
      </c>
      <c r="U91" s="84">
        <v>0.3</v>
      </c>
      <c r="V91" s="84">
        <v>0.4</v>
      </c>
      <c r="W91" s="84">
        <v>0.5</v>
      </c>
      <c r="X91" s="168"/>
    </row>
    <row r="92" spans="11:24" x14ac:dyDescent="0.25">
      <c r="K92" s="77" t="s">
        <v>432</v>
      </c>
      <c r="L92" s="78" t="s">
        <v>433</v>
      </c>
      <c r="M92" s="79" t="s">
        <v>434</v>
      </c>
      <c r="N92" s="80" t="s">
        <v>475</v>
      </c>
      <c r="O92" s="81" t="s">
        <v>476</v>
      </c>
      <c r="P92" s="82" t="s">
        <v>477</v>
      </c>
      <c r="Q92" s="80" t="s">
        <v>618</v>
      </c>
      <c r="R92" s="82" t="s">
        <v>619</v>
      </c>
      <c r="S92" s="83" t="s">
        <v>45</v>
      </c>
      <c r="T92" s="84">
        <v>0.4</v>
      </c>
      <c r="U92" s="84">
        <v>0.4</v>
      </c>
      <c r="V92" s="84">
        <v>0.5</v>
      </c>
      <c r="W92" s="84">
        <v>0.6</v>
      </c>
      <c r="X92" s="168"/>
    </row>
    <row r="93" spans="11:24" x14ac:dyDescent="0.25">
      <c r="K93" s="77" t="s">
        <v>416</v>
      </c>
      <c r="L93" s="78" t="s">
        <v>417</v>
      </c>
      <c r="M93" s="79" t="s">
        <v>418</v>
      </c>
      <c r="N93" s="80" t="s">
        <v>470</v>
      </c>
      <c r="O93" s="81" t="s">
        <v>471</v>
      </c>
      <c r="P93" s="82" t="s">
        <v>472</v>
      </c>
      <c r="Q93" s="80" t="s">
        <v>620</v>
      </c>
      <c r="R93" s="82" t="s">
        <v>621</v>
      </c>
      <c r="S93" s="83" t="s">
        <v>45</v>
      </c>
      <c r="T93" s="84">
        <v>0</v>
      </c>
      <c r="U93" s="84">
        <v>0</v>
      </c>
      <c r="V93" s="84">
        <v>0</v>
      </c>
      <c r="W93" s="84">
        <v>0</v>
      </c>
      <c r="X93" s="168"/>
    </row>
    <row r="94" spans="11:24" x14ac:dyDescent="0.25">
      <c r="K94" s="77" t="s">
        <v>432</v>
      </c>
      <c r="L94" s="78" t="s">
        <v>433</v>
      </c>
      <c r="M94" s="79" t="s">
        <v>434</v>
      </c>
      <c r="N94" s="80" t="s">
        <v>416</v>
      </c>
      <c r="O94" s="81" t="s">
        <v>445</v>
      </c>
      <c r="P94" s="82" t="s">
        <v>446</v>
      </c>
      <c r="Q94" s="80" t="s">
        <v>622</v>
      </c>
      <c r="R94" s="82" t="s">
        <v>623</v>
      </c>
      <c r="S94" s="83" t="s">
        <v>45</v>
      </c>
      <c r="T94" s="84">
        <v>0.3</v>
      </c>
      <c r="U94" s="84">
        <v>0.3</v>
      </c>
      <c r="V94" s="84">
        <v>0.4</v>
      </c>
      <c r="W94" s="84">
        <v>0.5</v>
      </c>
      <c r="X94" s="168"/>
    </row>
    <row r="95" spans="11:24" x14ac:dyDescent="0.25">
      <c r="K95" s="77" t="s">
        <v>432</v>
      </c>
      <c r="L95" s="78" t="s">
        <v>433</v>
      </c>
      <c r="M95" s="79" t="s">
        <v>434</v>
      </c>
      <c r="N95" s="80" t="s">
        <v>416</v>
      </c>
      <c r="O95" s="81" t="s">
        <v>445</v>
      </c>
      <c r="P95" s="82" t="s">
        <v>446</v>
      </c>
      <c r="Q95" s="80">
        <v>198</v>
      </c>
      <c r="R95" s="82" t="s">
        <v>624</v>
      </c>
      <c r="S95" s="83" t="s">
        <v>45</v>
      </c>
      <c r="T95" s="84">
        <v>0.3</v>
      </c>
      <c r="U95" s="84">
        <v>0.3</v>
      </c>
      <c r="V95" s="84">
        <v>0.4</v>
      </c>
      <c r="W95" s="84">
        <v>0.5</v>
      </c>
      <c r="X95" s="168"/>
    </row>
    <row r="96" spans="11:24" x14ac:dyDescent="0.25">
      <c r="K96" s="77" t="s">
        <v>432</v>
      </c>
      <c r="L96" s="78" t="s">
        <v>433</v>
      </c>
      <c r="M96" s="79" t="s">
        <v>434</v>
      </c>
      <c r="N96" s="80" t="s">
        <v>416</v>
      </c>
      <c r="O96" s="81" t="s">
        <v>445</v>
      </c>
      <c r="P96" s="82" t="s">
        <v>446</v>
      </c>
      <c r="Q96" s="80" t="s">
        <v>625</v>
      </c>
      <c r="R96" s="82" t="s">
        <v>626</v>
      </c>
      <c r="S96" s="83" t="s">
        <v>45</v>
      </c>
      <c r="T96" s="84">
        <v>0.3</v>
      </c>
      <c r="U96" s="84">
        <v>0.3</v>
      </c>
      <c r="V96" s="84">
        <v>0.4</v>
      </c>
      <c r="W96" s="84">
        <v>0.5</v>
      </c>
      <c r="X96" s="168"/>
    </row>
    <row r="97" spans="8:24" x14ac:dyDescent="0.25">
      <c r="K97" s="77" t="s">
        <v>432</v>
      </c>
      <c r="L97" s="78" t="s">
        <v>433</v>
      </c>
      <c r="M97" s="79" t="s">
        <v>434</v>
      </c>
      <c r="N97" s="80" t="s">
        <v>416</v>
      </c>
      <c r="O97" s="81" t="s">
        <v>445</v>
      </c>
      <c r="P97" s="82" t="s">
        <v>446</v>
      </c>
      <c r="Q97" s="80">
        <v>168</v>
      </c>
      <c r="R97" s="82" t="s">
        <v>627</v>
      </c>
      <c r="S97" s="83" t="s">
        <v>45</v>
      </c>
      <c r="T97" s="84">
        <v>0.3</v>
      </c>
      <c r="U97" s="84">
        <v>0.3</v>
      </c>
      <c r="V97" s="84">
        <v>0.4</v>
      </c>
      <c r="W97" s="84">
        <v>0.5</v>
      </c>
      <c r="X97" s="168"/>
    </row>
    <row r="98" spans="8:24" x14ac:dyDescent="0.25">
      <c r="K98" s="77" t="s">
        <v>416</v>
      </c>
      <c r="L98" s="78" t="s">
        <v>417</v>
      </c>
      <c r="M98" s="79" t="s">
        <v>418</v>
      </c>
      <c r="N98" s="80" t="s">
        <v>470</v>
      </c>
      <c r="O98" s="81" t="s">
        <v>471</v>
      </c>
      <c r="P98" s="82" t="s">
        <v>472</v>
      </c>
      <c r="Q98" s="80" t="s">
        <v>628</v>
      </c>
      <c r="R98" s="82" t="s">
        <v>629</v>
      </c>
      <c r="S98" s="83" t="s">
        <v>45</v>
      </c>
      <c r="T98" s="84">
        <v>0</v>
      </c>
      <c r="U98" s="84">
        <v>0</v>
      </c>
      <c r="V98" s="84">
        <v>0</v>
      </c>
      <c r="W98" s="84">
        <v>0</v>
      </c>
      <c r="X98" s="168"/>
    </row>
    <row r="99" spans="8:24" x14ac:dyDescent="0.25">
      <c r="K99" s="77" t="s">
        <v>416</v>
      </c>
      <c r="L99" s="78" t="s">
        <v>417</v>
      </c>
      <c r="M99" s="79" t="s">
        <v>418</v>
      </c>
      <c r="N99" s="80" t="s">
        <v>470</v>
      </c>
      <c r="O99" s="81" t="s">
        <v>471</v>
      </c>
      <c r="P99" s="82" t="s">
        <v>472</v>
      </c>
      <c r="Q99" s="80" t="s">
        <v>630</v>
      </c>
      <c r="R99" s="82" t="s">
        <v>631</v>
      </c>
      <c r="S99" s="83" t="s">
        <v>45</v>
      </c>
      <c r="T99" s="84">
        <v>0</v>
      </c>
      <c r="U99" s="84">
        <v>0</v>
      </c>
      <c r="V99" s="84">
        <v>0</v>
      </c>
      <c r="W99" s="84">
        <v>0</v>
      </c>
      <c r="X99" s="168"/>
    </row>
    <row r="100" spans="8:24" x14ac:dyDescent="0.25">
      <c r="K100" s="77" t="s">
        <v>432</v>
      </c>
      <c r="L100" s="78" t="s">
        <v>433</v>
      </c>
      <c r="M100" s="79" t="s">
        <v>434</v>
      </c>
      <c r="N100" s="80" t="s">
        <v>496</v>
      </c>
      <c r="O100" s="81" t="s">
        <v>497</v>
      </c>
      <c r="P100" s="82" t="s">
        <v>498</v>
      </c>
      <c r="Q100" s="80" t="s">
        <v>632</v>
      </c>
      <c r="R100" s="82" t="s">
        <v>633</v>
      </c>
      <c r="S100" s="83" t="s">
        <v>45</v>
      </c>
      <c r="T100" s="84">
        <v>0.3</v>
      </c>
      <c r="U100" s="84">
        <v>0.3</v>
      </c>
      <c r="V100" s="84">
        <v>0.4</v>
      </c>
      <c r="W100" s="84">
        <v>0.5</v>
      </c>
      <c r="X100" s="168"/>
    </row>
    <row r="101" spans="8:24" x14ac:dyDescent="0.25">
      <c r="K101" s="77" t="s">
        <v>432</v>
      </c>
      <c r="L101" s="78" t="s">
        <v>433</v>
      </c>
      <c r="M101" s="79" t="s">
        <v>434</v>
      </c>
      <c r="N101" s="80" t="s">
        <v>491</v>
      </c>
      <c r="O101" s="81" t="s">
        <v>492</v>
      </c>
      <c r="P101" s="82" t="s">
        <v>493</v>
      </c>
      <c r="Q101" s="80" t="s">
        <v>634</v>
      </c>
      <c r="R101" s="82" t="s">
        <v>635</v>
      </c>
      <c r="S101" s="83" t="s">
        <v>45</v>
      </c>
      <c r="T101" s="84">
        <v>0.3</v>
      </c>
      <c r="U101" s="84">
        <v>0.3</v>
      </c>
      <c r="V101" s="84">
        <v>0.4</v>
      </c>
      <c r="W101" s="84">
        <v>0.5</v>
      </c>
      <c r="X101" s="168"/>
    </row>
    <row r="102" spans="8:24" x14ac:dyDescent="0.25">
      <c r="K102" s="77" t="s">
        <v>432</v>
      </c>
      <c r="L102" s="78" t="s">
        <v>433</v>
      </c>
      <c r="M102" s="79" t="s">
        <v>434</v>
      </c>
      <c r="N102" s="80" t="s">
        <v>416</v>
      </c>
      <c r="O102" s="81" t="s">
        <v>445</v>
      </c>
      <c r="P102" s="82" t="s">
        <v>446</v>
      </c>
      <c r="Q102" s="80">
        <v>169</v>
      </c>
      <c r="R102" s="82" t="s">
        <v>636</v>
      </c>
      <c r="S102" s="83" t="s">
        <v>45</v>
      </c>
      <c r="T102" s="84">
        <v>0.3</v>
      </c>
      <c r="U102" s="84">
        <v>0.3</v>
      </c>
      <c r="V102" s="84">
        <v>0.4</v>
      </c>
      <c r="W102" s="84">
        <v>0.5</v>
      </c>
      <c r="X102" s="168"/>
    </row>
    <row r="103" spans="8:24" x14ac:dyDescent="0.25">
      <c r="K103" s="77" t="s">
        <v>416</v>
      </c>
      <c r="L103" s="78" t="s">
        <v>417</v>
      </c>
      <c r="M103" s="79" t="s">
        <v>418</v>
      </c>
      <c r="N103" s="80">
        <v>11</v>
      </c>
      <c r="O103" s="81" t="s">
        <v>419</v>
      </c>
      <c r="P103" s="82" t="s">
        <v>420</v>
      </c>
      <c r="Q103" s="80" t="s">
        <v>637</v>
      </c>
      <c r="R103" s="82" t="s">
        <v>638</v>
      </c>
      <c r="S103" s="83" t="s">
        <v>6</v>
      </c>
      <c r="T103" s="84">
        <v>0</v>
      </c>
      <c r="U103" s="84">
        <v>0.15</v>
      </c>
      <c r="V103" s="84">
        <v>0.25</v>
      </c>
      <c r="W103" s="84">
        <v>0.35</v>
      </c>
      <c r="X103" s="168"/>
    </row>
    <row r="104" spans="8:24" x14ac:dyDescent="0.25">
      <c r="K104" s="77" t="s">
        <v>432</v>
      </c>
      <c r="L104" s="78" t="s">
        <v>433</v>
      </c>
      <c r="M104" s="79" t="s">
        <v>434</v>
      </c>
      <c r="N104" s="80" t="s">
        <v>496</v>
      </c>
      <c r="O104" s="81" t="s">
        <v>497</v>
      </c>
      <c r="P104" s="82" t="s">
        <v>498</v>
      </c>
      <c r="Q104" s="80">
        <v>212</v>
      </c>
      <c r="R104" s="82" t="s">
        <v>639</v>
      </c>
      <c r="S104" s="83" t="s">
        <v>45</v>
      </c>
      <c r="T104" s="84">
        <v>0.3</v>
      </c>
      <c r="U104" s="84">
        <v>0.3</v>
      </c>
      <c r="V104" s="84">
        <v>0.4</v>
      </c>
      <c r="W104" s="84">
        <v>0.5</v>
      </c>
      <c r="X104" s="168"/>
    </row>
    <row r="105" spans="8:24" x14ac:dyDescent="0.25">
      <c r="K105" s="77" t="s">
        <v>432</v>
      </c>
      <c r="L105" s="78" t="s">
        <v>433</v>
      </c>
      <c r="M105" s="79" t="s">
        <v>434</v>
      </c>
      <c r="N105" s="80" t="s">
        <v>496</v>
      </c>
      <c r="O105" s="81" t="s">
        <v>497</v>
      </c>
      <c r="P105" s="82" t="s">
        <v>498</v>
      </c>
      <c r="Q105" s="80">
        <v>170</v>
      </c>
      <c r="R105" s="82" t="s">
        <v>640</v>
      </c>
      <c r="S105" s="83" t="s">
        <v>45</v>
      </c>
      <c r="T105" s="84">
        <v>0.3</v>
      </c>
      <c r="U105" s="84">
        <v>0.3</v>
      </c>
      <c r="V105" s="84">
        <v>0.4</v>
      </c>
      <c r="W105" s="84">
        <v>0.5</v>
      </c>
      <c r="X105" s="168"/>
    </row>
    <row r="106" spans="8:24" x14ac:dyDescent="0.25">
      <c r="K106" s="77" t="s">
        <v>432</v>
      </c>
      <c r="L106" s="78" t="s">
        <v>433</v>
      </c>
      <c r="M106" s="79" t="s">
        <v>434</v>
      </c>
      <c r="N106" s="80" t="s">
        <v>491</v>
      </c>
      <c r="O106" s="81" t="s">
        <v>492</v>
      </c>
      <c r="P106" s="82" t="s">
        <v>493</v>
      </c>
      <c r="Q106" s="80" t="s">
        <v>641</v>
      </c>
      <c r="R106" s="82" t="s">
        <v>642</v>
      </c>
      <c r="S106" s="83" t="s">
        <v>45</v>
      </c>
      <c r="T106" s="84">
        <v>0.3</v>
      </c>
      <c r="U106" s="84">
        <v>0.3</v>
      </c>
      <c r="V106" s="84">
        <v>0.4</v>
      </c>
      <c r="W106" s="84">
        <v>0.5</v>
      </c>
      <c r="X106" s="168"/>
    </row>
    <row r="107" spans="8:24" x14ac:dyDescent="0.25">
      <c r="K107" s="77" t="s">
        <v>432</v>
      </c>
      <c r="L107" s="78" t="s">
        <v>433</v>
      </c>
      <c r="M107" s="79" t="s">
        <v>434</v>
      </c>
      <c r="N107" s="80" t="s">
        <v>496</v>
      </c>
      <c r="O107" s="81" t="s">
        <v>497</v>
      </c>
      <c r="P107" s="82" t="s">
        <v>498</v>
      </c>
      <c r="Q107" s="80">
        <v>199</v>
      </c>
      <c r="R107" s="82" t="s">
        <v>643</v>
      </c>
      <c r="S107" s="83" t="s">
        <v>45</v>
      </c>
      <c r="T107" s="84">
        <v>0.3</v>
      </c>
      <c r="U107" s="84">
        <v>0.3</v>
      </c>
      <c r="V107" s="84">
        <v>0.4</v>
      </c>
      <c r="W107" s="84">
        <v>0.5</v>
      </c>
      <c r="X107" s="168"/>
    </row>
    <row r="108" spans="8:24" x14ac:dyDescent="0.25">
      <c r="K108" s="77" t="s">
        <v>416</v>
      </c>
      <c r="L108" s="78" t="s">
        <v>417</v>
      </c>
      <c r="M108" s="79" t="s">
        <v>418</v>
      </c>
      <c r="N108" s="80" t="s">
        <v>470</v>
      </c>
      <c r="O108" s="81" t="s">
        <v>471</v>
      </c>
      <c r="P108" s="82" t="s">
        <v>472</v>
      </c>
      <c r="Q108" s="80" t="s">
        <v>644</v>
      </c>
      <c r="R108" s="82" t="s">
        <v>645</v>
      </c>
      <c r="S108" s="83" t="s">
        <v>45</v>
      </c>
      <c r="T108" s="84">
        <v>0</v>
      </c>
      <c r="U108" s="84">
        <v>0</v>
      </c>
      <c r="V108" s="84">
        <v>0</v>
      </c>
      <c r="W108" s="84">
        <v>0</v>
      </c>
      <c r="X108" s="168"/>
    </row>
    <row r="109" spans="8:24" x14ac:dyDescent="0.25">
      <c r="K109" s="77" t="s">
        <v>432</v>
      </c>
      <c r="L109" s="78" t="s">
        <v>433</v>
      </c>
      <c r="M109" s="79" t="s">
        <v>434</v>
      </c>
      <c r="N109" s="80" t="s">
        <v>432</v>
      </c>
      <c r="O109" s="81" t="s">
        <v>435</v>
      </c>
      <c r="P109" s="82" t="s">
        <v>436</v>
      </c>
      <c r="Q109" s="80" t="s">
        <v>646</v>
      </c>
      <c r="R109" s="82" t="s">
        <v>647</v>
      </c>
      <c r="S109" s="83" t="s">
        <v>45</v>
      </c>
      <c r="T109" s="84">
        <v>0.3</v>
      </c>
      <c r="U109" s="84">
        <v>0.3</v>
      </c>
      <c r="V109" s="84">
        <v>0.4</v>
      </c>
      <c r="W109" s="84">
        <v>0.5</v>
      </c>
      <c r="X109" s="168"/>
    </row>
    <row r="110" spans="8:24" x14ac:dyDescent="0.25">
      <c r="K110" s="77" t="s">
        <v>432</v>
      </c>
      <c r="L110" s="78" t="s">
        <v>433</v>
      </c>
      <c r="M110" s="79" t="s">
        <v>434</v>
      </c>
      <c r="N110" s="80" t="s">
        <v>475</v>
      </c>
      <c r="O110" s="81" t="s">
        <v>476</v>
      </c>
      <c r="P110" s="82" t="s">
        <v>477</v>
      </c>
      <c r="Q110" s="80" t="s">
        <v>648</v>
      </c>
      <c r="R110" s="82" t="s">
        <v>649</v>
      </c>
      <c r="S110" s="83" t="s">
        <v>45</v>
      </c>
      <c r="T110" s="84">
        <v>0.4</v>
      </c>
      <c r="U110" s="84">
        <v>0.4</v>
      </c>
      <c r="V110" s="84">
        <v>0.5</v>
      </c>
      <c r="W110" s="84">
        <v>0.6</v>
      </c>
      <c r="X110" s="168"/>
    </row>
    <row r="111" spans="8:24" x14ac:dyDescent="0.25">
      <c r="H111" t="s">
        <v>827</v>
      </c>
      <c r="K111" s="77" t="s">
        <v>432</v>
      </c>
      <c r="L111" s="78" t="s">
        <v>433</v>
      </c>
      <c r="M111" s="79" t="s">
        <v>434</v>
      </c>
      <c r="N111" s="80" t="s">
        <v>432</v>
      </c>
      <c r="O111" s="81" t="s">
        <v>435</v>
      </c>
      <c r="P111" s="82" t="s">
        <v>436</v>
      </c>
      <c r="Q111" s="80" t="s">
        <v>650</v>
      </c>
      <c r="R111" s="82" t="s">
        <v>651</v>
      </c>
      <c r="S111" s="83" t="s">
        <v>45</v>
      </c>
      <c r="T111" s="84">
        <v>0.3</v>
      </c>
      <c r="U111" s="84">
        <v>0.3</v>
      </c>
      <c r="V111" s="84">
        <v>0.4</v>
      </c>
      <c r="W111" s="84">
        <v>0.5</v>
      </c>
      <c r="X111" s="168"/>
    </row>
    <row r="112" spans="8:24" x14ac:dyDescent="0.25">
      <c r="K112" s="77" t="s">
        <v>432</v>
      </c>
      <c r="L112" s="78" t="s">
        <v>433</v>
      </c>
      <c r="M112" s="79" t="s">
        <v>434</v>
      </c>
      <c r="N112" s="80" t="s">
        <v>491</v>
      </c>
      <c r="O112" s="81" t="s">
        <v>492</v>
      </c>
      <c r="P112" s="82" t="s">
        <v>493</v>
      </c>
      <c r="Q112" s="80" t="s">
        <v>652</v>
      </c>
      <c r="R112" s="82" t="s">
        <v>653</v>
      </c>
      <c r="S112" s="83" t="s">
        <v>45</v>
      </c>
      <c r="T112" s="84">
        <v>0.3</v>
      </c>
      <c r="U112" s="84">
        <v>0.3</v>
      </c>
      <c r="V112" s="84">
        <v>0.4</v>
      </c>
      <c r="W112" s="84">
        <v>0.5</v>
      </c>
      <c r="X112" s="168"/>
    </row>
    <row r="113" spans="11:24" x14ac:dyDescent="0.25">
      <c r="K113" s="77" t="s">
        <v>416</v>
      </c>
      <c r="L113" s="78" t="s">
        <v>417</v>
      </c>
      <c r="M113" s="79" t="s">
        <v>418</v>
      </c>
      <c r="N113" s="80" t="s">
        <v>456</v>
      </c>
      <c r="O113" s="81" t="s">
        <v>457</v>
      </c>
      <c r="P113" s="82" t="s">
        <v>458</v>
      </c>
      <c r="Q113" s="80" t="s">
        <v>654</v>
      </c>
      <c r="R113" s="82" t="s">
        <v>655</v>
      </c>
      <c r="S113" s="83" t="s">
        <v>6</v>
      </c>
      <c r="T113" s="84">
        <v>0</v>
      </c>
      <c r="U113" s="84">
        <v>0.15</v>
      </c>
      <c r="V113" s="84">
        <v>0.25</v>
      </c>
      <c r="W113" s="84">
        <v>0.35</v>
      </c>
      <c r="X113" s="168"/>
    </row>
    <row r="114" spans="11:24" x14ac:dyDescent="0.25">
      <c r="K114" s="77" t="s">
        <v>432</v>
      </c>
      <c r="L114" s="78" t="s">
        <v>433</v>
      </c>
      <c r="M114" s="79" t="s">
        <v>434</v>
      </c>
      <c r="N114" s="80" t="s">
        <v>475</v>
      </c>
      <c r="O114" s="81" t="s">
        <v>476</v>
      </c>
      <c r="P114" s="82" t="s">
        <v>477</v>
      </c>
      <c r="Q114" s="80" t="s">
        <v>656</v>
      </c>
      <c r="R114" s="82" t="s">
        <v>657</v>
      </c>
      <c r="S114" s="83" t="s">
        <v>45</v>
      </c>
      <c r="T114" s="84">
        <v>0.4</v>
      </c>
      <c r="U114" s="84">
        <v>0.4</v>
      </c>
      <c r="V114" s="84">
        <v>0.5</v>
      </c>
      <c r="W114" s="84">
        <v>0.6</v>
      </c>
      <c r="X114" s="168"/>
    </row>
    <row r="115" spans="11:24" x14ac:dyDescent="0.25">
      <c r="K115" s="77" t="s">
        <v>416</v>
      </c>
      <c r="L115" s="78" t="s">
        <v>417</v>
      </c>
      <c r="M115" s="79" t="s">
        <v>418</v>
      </c>
      <c r="N115" s="80">
        <v>11</v>
      </c>
      <c r="O115" s="81" t="s">
        <v>419</v>
      </c>
      <c r="P115" s="82" t="s">
        <v>420</v>
      </c>
      <c r="Q115" s="80" t="s">
        <v>658</v>
      </c>
      <c r="R115" s="82" t="s">
        <v>659</v>
      </c>
      <c r="S115" s="83" t="s">
        <v>6</v>
      </c>
      <c r="T115" s="84">
        <v>0</v>
      </c>
      <c r="U115" s="84">
        <v>0.15</v>
      </c>
      <c r="V115" s="84">
        <v>0.25</v>
      </c>
      <c r="W115" s="84">
        <v>0.35</v>
      </c>
      <c r="X115" s="168"/>
    </row>
    <row r="116" spans="11:24" x14ac:dyDescent="0.25">
      <c r="K116" s="77" t="s">
        <v>432</v>
      </c>
      <c r="L116" s="78" t="s">
        <v>433</v>
      </c>
      <c r="M116" s="79" t="s">
        <v>434</v>
      </c>
      <c r="N116" s="80" t="s">
        <v>496</v>
      </c>
      <c r="O116" s="81" t="s">
        <v>497</v>
      </c>
      <c r="P116" s="82" t="s">
        <v>498</v>
      </c>
      <c r="Q116" s="80" t="s">
        <v>660</v>
      </c>
      <c r="R116" s="82" t="s">
        <v>661</v>
      </c>
      <c r="S116" s="83" t="s">
        <v>45</v>
      </c>
      <c r="T116" s="84">
        <v>0.3</v>
      </c>
      <c r="U116" s="84">
        <v>0.3</v>
      </c>
      <c r="V116" s="84">
        <v>0.4</v>
      </c>
      <c r="W116" s="84">
        <v>0.5</v>
      </c>
      <c r="X116" s="168"/>
    </row>
    <row r="117" spans="11:24" x14ac:dyDescent="0.25">
      <c r="K117" s="77" t="s">
        <v>432</v>
      </c>
      <c r="L117" s="78" t="s">
        <v>433</v>
      </c>
      <c r="M117" s="79" t="s">
        <v>434</v>
      </c>
      <c r="N117" s="80" t="s">
        <v>432</v>
      </c>
      <c r="O117" s="81" t="s">
        <v>435</v>
      </c>
      <c r="P117" s="82" t="s">
        <v>436</v>
      </c>
      <c r="Q117" s="80" t="s">
        <v>662</v>
      </c>
      <c r="R117" s="82" t="s">
        <v>663</v>
      </c>
      <c r="S117" s="83" t="s">
        <v>45</v>
      </c>
      <c r="T117" s="84">
        <v>0.3</v>
      </c>
      <c r="U117" s="84">
        <v>0.3</v>
      </c>
      <c r="V117" s="84">
        <v>0.4</v>
      </c>
      <c r="W117" s="84">
        <v>0.5</v>
      </c>
      <c r="X117" s="168"/>
    </row>
    <row r="118" spans="11:24" x14ac:dyDescent="0.25">
      <c r="K118" s="77" t="s">
        <v>432</v>
      </c>
      <c r="L118" s="78" t="s">
        <v>433</v>
      </c>
      <c r="M118" s="79" t="s">
        <v>434</v>
      </c>
      <c r="N118" s="80" t="s">
        <v>416</v>
      </c>
      <c r="O118" s="81" t="s">
        <v>445</v>
      </c>
      <c r="P118" s="82" t="s">
        <v>446</v>
      </c>
      <c r="Q118" s="80">
        <v>171</v>
      </c>
      <c r="R118" s="82" t="s">
        <v>664</v>
      </c>
      <c r="S118" s="83" t="s">
        <v>45</v>
      </c>
      <c r="T118" s="84">
        <v>0.3</v>
      </c>
      <c r="U118" s="84">
        <v>0.3</v>
      </c>
      <c r="V118" s="84">
        <v>0.4</v>
      </c>
      <c r="W118" s="84">
        <v>0.5</v>
      </c>
      <c r="X118" s="168"/>
    </row>
    <row r="119" spans="11:24" x14ac:dyDescent="0.25">
      <c r="K119" s="77" t="s">
        <v>432</v>
      </c>
      <c r="L119" s="78" t="s">
        <v>433</v>
      </c>
      <c r="M119" s="79" t="s">
        <v>434</v>
      </c>
      <c r="N119" s="80" t="s">
        <v>416</v>
      </c>
      <c r="O119" s="81" t="s">
        <v>445</v>
      </c>
      <c r="P119" s="82" t="s">
        <v>446</v>
      </c>
      <c r="Q119" s="80" t="s">
        <v>665</v>
      </c>
      <c r="R119" s="82" t="s">
        <v>666</v>
      </c>
      <c r="S119" s="83" t="s">
        <v>45</v>
      </c>
      <c r="T119" s="84">
        <v>0.3</v>
      </c>
      <c r="U119" s="84">
        <v>0.3</v>
      </c>
      <c r="V119" s="84">
        <v>0.4</v>
      </c>
      <c r="W119" s="84">
        <v>0.5</v>
      </c>
      <c r="X119" s="168"/>
    </row>
    <row r="120" spans="11:24" x14ac:dyDescent="0.25">
      <c r="K120" s="77" t="s">
        <v>432</v>
      </c>
      <c r="L120" s="78" t="s">
        <v>433</v>
      </c>
      <c r="M120" s="79" t="s">
        <v>434</v>
      </c>
      <c r="N120" s="80" t="s">
        <v>496</v>
      </c>
      <c r="O120" s="81" t="s">
        <v>497</v>
      </c>
      <c r="P120" s="82" t="s">
        <v>498</v>
      </c>
      <c r="Q120" s="80" t="s">
        <v>667</v>
      </c>
      <c r="R120" s="82" t="s">
        <v>668</v>
      </c>
      <c r="S120" s="83" t="s">
        <v>45</v>
      </c>
      <c r="T120" s="84">
        <v>0.3</v>
      </c>
      <c r="U120" s="84">
        <v>0.3</v>
      </c>
      <c r="V120" s="84">
        <v>0.4</v>
      </c>
      <c r="W120" s="84">
        <v>0.5</v>
      </c>
      <c r="X120" s="168"/>
    </row>
    <row r="121" spans="11:24" x14ac:dyDescent="0.25">
      <c r="K121" s="77" t="s">
        <v>432</v>
      </c>
      <c r="L121" s="78" t="s">
        <v>433</v>
      </c>
      <c r="M121" s="79" t="s">
        <v>434</v>
      </c>
      <c r="N121" s="80" t="s">
        <v>416</v>
      </c>
      <c r="O121" s="81" t="s">
        <v>445</v>
      </c>
      <c r="P121" s="82" t="s">
        <v>446</v>
      </c>
      <c r="Q121" s="80" t="s">
        <v>669</v>
      </c>
      <c r="R121" s="82" t="s">
        <v>670</v>
      </c>
      <c r="S121" s="83" t="s">
        <v>45</v>
      </c>
      <c r="T121" s="84">
        <v>0.3</v>
      </c>
      <c r="U121" s="84">
        <v>0.3</v>
      </c>
      <c r="V121" s="84">
        <v>0.4</v>
      </c>
      <c r="W121" s="84">
        <v>0.5</v>
      </c>
      <c r="X121" s="168"/>
    </row>
    <row r="122" spans="11:24" x14ac:dyDescent="0.25">
      <c r="K122" s="77" t="s">
        <v>416</v>
      </c>
      <c r="L122" s="78" t="s">
        <v>417</v>
      </c>
      <c r="M122" s="79" t="s">
        <v>418</v>
      </c>
      <c r="N122" s="80">
        <v>12</v>
      </c>
      <c r="O122" s="81" t="s">
        <v>426</v>
      </c>
      <c r="P122" s="82" t="s">
        <v>427</v>
      </c>
      <c r="Q122" s="80" t="s">
        <v>671</v>
      </c>
      <c r="R122" s="82" t="s">
        <v>672</v>
      </c>
      <c r="S122" s="83" t="s">
        <v>6</v>
      </c>
      <c r="T122" s="84">
        <v>0</v>
      </c>
      <c r="U122" s="84">
        <v>0.25</v>
      </c>
      <c r="V122" s="84">
        <v>0.5</v>
      </c>
      <c r="W122" s="84">
        <v>0.6</v>
      </c>
      <c r="X122" s="168"/>
    </row>
    <row r="123" spans="11:24" x14ac:dyDescent="0.25">
      <c r="K123" s="77" t="s">
        <v>432</v>
      </c>
      <c r="L123" s="78" t="s">
        <v>433</v>
      </c>
      <c r="M123" s="79" t="s">
        <v>434</v>
      </c>
      <c r="N123" s="80">
        <v>10</v>
      </c>
      <c r="O123" s="81" t="s">
        <v>464</v>
      </c>
      <c r="P123" s="82" t="s">
        <v>465</v>
      </c>
      <c r="Q123" s="80" t="s">
        <v>673</v>
      </c>
      <c r="R123" s="82" t="s">
        <v>674</v>
      </c>
      <c r="S123" s="83" t="s">
        <v>45</v>
      </c>
      <c r="T123" s="84">
        <v>0.3</v>
      </c>
      <c r="U123" s="84">
        <v>0.3</v>
      </c>
      <c r="V123" s="84">
        <v>0.4</v>
      </c>
      <c r="W123" s="84">
        <v>0.5</v>
      </c>
      <c r="X123" s="168"/>
    </row>
    <row r="124" spans="11:24" x14ac:dyDescent="0.25">
      <c r="K124" s="77" t="s">
        <v>432</v>
      </c>
      <c r="L124" s="78" t="s">
        <v>433</v>
      </c>
      <c r="M124" s="79" t="s">
        <v>434</v>
      </c>
      <c r="N124" s="80" t="s">
        <v>475</v>
      </c>
      <c r="O124" s="81" t="s">
        <v>476</v>
      </c>
      <c r="P124" s="82" t="s">
        <v>477</v>
      </c>
      <c r="Q124" s="80" t="s">
        <v>675</v>
      </c>
      <c r="R124" s="82" t="s">
        <v>676</v>
      </c>
      <c r="S124" s="83" t="s">
        <v>45</v>
      </c>
      <c r="T124" s="84">
        <v>0.3</v>
      </c>
      <c r="U124" s="84">
        <v>0.3</v>
      </c>
      <c r="V124" s="84">
        <v>0.4</v>
      </c>
      <c r="W124" s="84">
        <v>0.5</v>
      </c>
      <c r="X124" s="168"/>
    </row>
    <row r="125" spans="11:24" x14ac:dyDescent="0.25">
      <c r="K125" s="77" t="s">
        <v>432</v>
      </c>
      <c r="L125" s="78" t="s">
        <v>433</v>
      </c>
      <c r="M125" s="79" t="s">
        <v>434</v>
      </c>
      <c r="N125" s="80" t="s">
        <v>416</v>
      </c>
      <c r="O125" s="81" t="s">
        <v>445</v>
      </c>
      <c r="P125" s="82" t="s">
        <v>446</v>
      </c>
      <c r="Q125" s="80">
        <v>172</v>
      </c>
      <c r="R125" s="82" t="s">
        <v>677</v>
      </c>
      <c r="S125" s="83" t="s">
        <v>45</v>
      </c>
      <c r="T125" s="84">
        <v>0.3</v>
      </c>
      <c r="U125" s="84">
        <v>0.3</v>
      </c>
      <c r="V125" s="84">
        <v>0.4</v>
      </c>
      <c r="W125" s="84">
        <v>0.5</v>
      </c>
      <c r="X125" s="168"/>
    </row>
    <row r="126" spans="11:24" x14ac:dyDescent="0.25">
      <c r="K126" s="77" t="s">
        <v>432</v>
      </c>
      <c r="L126" s="78" t="s">
        <v>433</v>
      </c>
      <c r="M126" s="79" t="s">
        <v>434</v>
      </c>
      <c r="N126" s="80" t="s">
        <v>491</v>
      </c>
      <c r="O126" s="81" t="s">
        <v>492</v>
      </c>
      <c r="P126" s="82" t="s">
        <v>493</v>
      </c>
      <c r="Q126" s="80" t="s">
        <v>678</v>
      </c>
      <c r="R126" s="82" t="s">
        <v>679</v>
      </c>
      <c r="S126" s="83" t="s">
        <v>45</v>
      </c>
      <c r="T126" s="84">
        <v>0.3</v>
      </c>
      <c r="U126" s="84">
        <v>0.3</v>
      </c>
      <c r="V126" s="84">
        <v>0.4</v>
      </c>
      <c r="W126" s="84">
        <v>0.5</v>
      </c>
      <c r="X126" s="168"/>
    </row>
    <row r="127" spans="11:24" x14ac:dyDescent="0.25">
      <c r="K127" s="77" t="s">
        <v>432</v>
      </c>
      <c r="L127" s="78" t="s">
        <v>433</v>
      </c>
      <c r="M127" s="79" t="s">
        <v>434</v>
      </c>
      <c r="N127" s="80" t="s">
        <v>416</v>
      </c>
      <c r="O127" s="81" t="s">
        <v>445</v>
      </c>
      <c r="P127" s="82" t="s">
        <v>446</v>
      </c>
      <c r="Q127" s="80">
        <v>200</v>
      </c>
      <c r="R127" s="82" t="s">
        <v>680</v>
      </c>
      <c r="S127" s="83" t="s">
        <v>45</v>
      </c>
      <c r="T127" s="84">
        <v>0.3</v>
      </c>
      <c r="U127" s="84">
        <v>0.3</v>
      </c>
      <c r="V127" s="84">
        <v>0.4</v>
      </c>
      <c r="W127" s="84">
        <v>0.5</v>
      </c>
      <c r="X127" s="168"/>
    </row>
    <row r="128" spans="11:24" x14ac:dyDescent="0.25">
      <c r="K128" s="77" t="s">
        <v>432</v>
      </c>
      <c r="L128" s="78" t="s">
        <v>433</v>
      </c>
      <c r="M128" s="79" t="s">
        <v>434</v>
      </c>
      <c r="N128" s="80" t="s">
        <v>475</v>
      </c>
      <c r="O128" s="81" t="s">
        <v>476</v>
      </c>
      <c r="P128" s="82" t="s">
        <v>477</v>
      </c>
      <c r="Q128" s="80">
        <v>173</v>
      </c>
      <c r="R128" s="82" t="s">
        <v>681</v>
      </c>
      <c r="S128" s="83" t="s">
        <v>45</v>
      </c>
      <c r="T128" s="84">
        <v>0.3</v>
      </c>
      <c r="U128" s="84">
        <v>0.3</v>
      </c>
      <c r="V128" s="84">
        <v>0.4</v>
      </c>
      <c r="W128" s="84">
        <v>0.5</v>
      </c>
      <c r="X128" s="168"/>
    </row>
    <row r="129" spans="11:24" x14ac:dyDescent="0.25">
      <c r="K129" s="77" t="s">
        <v>432</v>
      </c>
      <c r="L129" s="78" t="s">
        <v>433</v>
      </c>
      <c r="M129" s="79" t="s">
        <v>434</v>
      </c>
      <c r="N129" s="80">
        <v>10</v>
      </c>
      <c r="O129" s="81" t="s">
        <v>464</v>
      </c>
      <c r="P129" s="82" t="s">
        <v>465</v>
      </c>
      <c r="Q129" s="80" t="s">
        <v>682</v>
      </c>
      <c r="R129" s="82" t="s">
        <v>683</v>
      </c>
      <c r="S129" s="83" t="s">
        <v>45</v>
      </c>
      <c r="T129" s="84">
        <v>0.3</v>
      </c>
      <c r="U129" s="84">
        <v>0.3</v>
      </c>
      <c r="V129" s="84">
        <v>0.4</v>
      </c>
      <c r="W129" s="84">
        <v>0.5</v>
      </c>
      <c r="X129" s="168"/>
    </row>
    <row r="130" spans="11:24" x14ac:dyDescent="0.25">
      <c r="K130" s="77" t="s">
        <v>432</v>
      </c>
      <c r="L130" s="78" t="s">
        <v>433</v>
      </c>
      <c r="M130" s="79" t="s">
        <v>434</v>
      </c>
      <c r="N130" s="80" t="s">
        <v>475</v>
      </c>
      <c r="O130" s="81" t="s">
        <v>476</v>
      </c>
      <c r="P130" s="82" t="s">
        <v>477</v>
      </c>
      <c r="Q130" s="80">
        <v>174</v>
      </c>
      <c r="R130" s="82" t="s">
        <v>684</v>
      </c>
      <c r="S130" s="83" t="s">
        <v>45</v>
      </c>
      <c r="T130" s="84">
        <v>0.3</v>
      </c>
      <c r="U130" s="84">
        <v>0.3</v>
      </c>
      <c r="V130" s="84">
        <v>0.4</v>
      </c>
      <c r="W130" s="84">
        <v>0.5</v>
      </c>
      <c r="X130" s="168"/>
    </row>
    <row r="131" spans="11:24" x14ac:dyDescent="0.25">
      <c r="K131" s="77" t="s">
        <v>416</v>
      </c>
      <c r="L131" s="78" t="s">
        <v>417</v>
      </c>
      <c r="M131" s="79" t="s">
        <v>418</v>
      </c>
      <c r="N131" s="80" t="s">
        <v>456</v>
      </c>
      <c r="O131" s="81" t="s">
        <v>457</v>
      </c>
      <c r="P131" s="82" t="s">
        <v>458</v>
      </c>
      <c r="Q131" s="80" t="s">
        <v>685</v>
      </c>
      <c r="R131" s="82" t="s">
        <v>686</v>
      </c>
      <c r="S131" s="83" t="s">
        <v>6</v>
      </c>
      <c r="T131" s="84">
        <v>0</v>
      </c>
      <c r="U131" s="84">
        <v>0.15</v>
      </c>
      <c r="V131" s="84">
        <v>0.25</v>
      </c>
      <c r="W131" s="84">
        <v>0.35</v>
      </c>
      <c r="X131" s="168"/>
    </row>
    <row r="132" spans="11:24" x14ac:dyDescent="0.25">
      <c r="K132" s="77" t="s">
        <v>432</v>
      </c>
      <c r="L132" s="78" t="s">
        <v>433</v>
      </c>
      <c r="M132" s="79" t="s">
        <v>434</v>
      </c>
      <c r="N132" s="80" t="s">
        <v>491</v>
      </c>
      <c r="O132" s="81" t="s">
        <v>492</v>
      </c>
      <c r="P132" s="82" t="s">
        <v>493</v>
      </c>
      <c r="Q132" s="80">
        <v>175</v>
      </c>
      <c r="R132" s="82" t="s">
        <v>687</v>
      </c>
      <c r="S132" s="83" t="s">
        <v>45</v>
      </c>
      <c r="T132" s="84">
        <v>0.3</v>
      </c>
      <c r="U132" s="84">
        <v>0.3</v>
      </c>
      <c r="V132" s="84">
        <v>0.4</v>
      </c>
      <c r="W132" s="84">
        <v>0.5</v>
      </c>
      <c r="X132" s="168"/>
    </row>
    <row r="133" spans="11:24" x14ac:dyDescent="0.25">
      <c r="K133" s="77" t="s">
        <v>432</v>
      </c>
      <c r="L133" s="78" t="s">
        <v>433</v>
      </c>
      <c r="M133" s="79" t="s">
        <v>434</v>
      </c>
      <c r="N133" s="80" t="s">
        <v>416</v>
      </c>
      <c r="O133" s="81" t="s">
        <v>445</v>
      </c>
      <c r="P133" s="82" t="s">
        <v>446</v>
      </c>
      <c r="Q133" s="80" t="s">
        <v>688</v>
      </c>
      <c r="R133" s="82" t="s">
        <v>689</v>
      </c>
      <c r="S133" s="83" t="s">
        <v>45</v>
      </c>
      <c r="T133" s="84">
        <v>0.3</v>
      </c>
      <c r="U133" s="84">
        <v>0.3</v>
      </c>
      <c r="V133" s="84">
        <v>0.4</v>
      </c>
      <c r="W133" s="84">
        <v>0.5</v>
      </c>
      <c r="X133" s="168"/>
    </row>
    <row r="134" spans="11:24" x14ac:dyDescent="0.25">
      <c r="K134" s="77" t="s">
        <v>432</v>
      </c>
      <c r="L134" s="78" t="s">
        <v>433</v>
      </c>
      <c r="M134" s="79" t="s">
        <v>434</v>
      </c>
      <c r="N134" s="80" t="s">
        <v>432</v>
      </c>
      <c r="O134" s="81" t="s">
        <v>435</v>
      </c>
      <c r="P134" s="82" t="s">
        <v>436</v>
      </c>
      <c r="Q134" s="80" t="s">
        <v>690</v>
      </c>
      <c r="R134" s="82" t="s">
        <v>691</v>
      </c>
      <c r="S134" s="83" t="s">
        <v>45</v>
      </c>
      <c r="T134" s="84">
        <v>0.3</v>
      </c>
      <c r="U134" s="84">
        <v>0.3</v>
      </c>
      <c r="V134" s="84">
        <v>0.4</v>
      </c>
      <c r="W134" s="84">
        <v>0.5</v>
      </c>
      <c r="X134" s="168"/>
    </row>
    <row r="135" spans="11:24" x14ac:dyDescent="0.25">
      <c r="K135" s="77" t="s">
        <v>432</v>
      </c>
      <c r="L135" s="78" t="s">
        <v>433</v>
      </c>
      <c r="M135" s="79" t="s">
        <v>434</v>
      </c>
      <c r="N135" s="80" t="s">
        <v>416</v>
      </c>
      <c r="O135" s="81" t="s">
        <v>445</v>
      </c>
      <c r="P135" s="82" t="s">
        <v>446</v>
      </c>
      <c r="Q135" s="80" t="s">
        <v>692</v>
      </c>
      <c r="R135" s="82" t="s">
        <v>693</v>
      </c>
      <c r="S135" s="83" t="s">
        <v>45</v>
      </c>
      <c r="T135" s="84">
        <v>0.3</v>
      </c>
      <c r="U135" s="84">
        <v>0.3</v>
      </c>
      <c r="V135" s="84">
        <v>0.4</v>
      </c>
      <c r="W135" s="84">
        <v>0.5</v>
      </c>
      <c r="X135" s="168"/>
    </row>
    <row r="136" spans="11:24" x14ac:dyDescent="0.25">
      <c r="K136" s="77" t="s">
        <v>432</v>
      </c>
      <c r="L136" s="78" t="s">
        <v>433</v>
      </c>
      <c r="M136" s="79" t="s">
        <v>434</v>
      </c>
      <c r="N136" s="80" t="s">
        <v>450</v>
      </c>
      <c r="O136" s="81" t="s">
        <v>451</v>
      </c>
      <c r="P136" s="82" t="s">
        <v>452</v>
      </c>
      <c r="Q136" s="77" t="s">
        <v>694</v>
      </c>
      <c r="R136" s="86" t="s">
        <v>695</v>
      </c>
      <c r="S136" s="83" t="s">
        <v>45</v>
      </c>
      <c r="T136" s="84">
        <v>0.3</v>
      </c>
      <c r="U136" s="84">
        <v>0.3</v>
      </c>
      <c r="V136" s="84">
        <v>0.4</v>
      </c>
      <c r="W136" s="84">
        <v>0.5</v>
      </c>
      <c r="X136" s="168"/>
    </row>
    <row r="137" spans="11:24" x14ac:dyDescent="0.25">
      <c r="K137" s="77" t="s">
        <v>432</v>
      </c>
      <c r="L137" s="78" t="s">
        <v>433</v>
      </c>
      <c r="M137" s="79" t="s">
        <v>434</v>
      </c>
      <c r="N137" s="80" t="s">
        <v>432</v>
      </c>
      <c r="O137" s="81" t="s">
        <v>435</v>
      </c>
      <c r="P137" s="82" t="s">
        <v>436</v>
      </c>
      <c r="Q137" s="80">
        <v>100</v>
      </c>
      <c r="R137" s="82" t="s">
        <v>696</v>
      </c>
      <c r="S137" s="83" t="s">
        <v>45</v>
      </c>
      <c r="T137" s="84">
        <v>0.3</v>
      </c>
      <c r="U137" s="84">
        <v>0.3</v>
      </c>
      <c r="V137" s="84">
        <v>0.4</v>
      </c>
      <c r="W137" s="84">
        <v>0.5</v>
      </c>
      <c r="X137" s="168"/>
    </row>
    <row r="138" spans="11:24" x14ac:dyDescent="0.25">
      <c r="K138" s="77" t="s">
        <v>432</v>
      </c>
      <c r="L138" s="78" t="s">
        <v>433</v>
      </c>
      <c r="M138" s="79" t="s">
        <v>434</v>
      </c>
      <c r="N138" s="80" t="s">
        <v>491</v>
      </c>
      <c r="O138" s="81" t="s">
        <v>492</v>
      </c>
      <c r="P138" s="82" t="s">
        <v>493</v>
      </c>
      <c r="Q138" s="80">
        <v>101</v>
      </c>
      <c r="R138" s="82" t="s">
        <v>697</v>
      </c>
      <c r="S138" s="83" t="s">
        <v>45</v>
      </c>
      <c r="T138" s="84">
        <v>0.3</v>
      </c>
      <c r="U138" s="84">
        <v>0.3</v>
      </c>
      <c r="V138" s="84">
        <v>0.4</v>
      </c>
      <c r="W138" s="84">
        <v>0.5</v>
      </c>
      <c r="X138" s="168"/>
    </row>
    <row r="139" spans="11:24" x14ac:dyDescent="0.25">
      <c r="K139" s="77" t="s">
        <v>416</v>
      </c>
      <c r="L139" s="78" t="s">
        <v>417</v>
      </c>
      <c r="M139" s="79" t="s">
        <v>418</v>
      </c>
      <c r="N139" s="80" t="s">
        <v>456</v>
      </c>
      <c r="O139" s="81" t="s">
        <v>457</v>
      </c>
      <c r="P139" s="82" t="s">
        <v>458</v>
      </c>
      <c r="Q139" s="80">
        <v>102</v>
      </c>
      <c r="R139" s="82" t="s">
        <v>698</v>
      </c>
      <c r="S139" s="83" t="s">
        <v>6</v>
      </c>
      <c r="T139" s="84">
        <v>0</v>
      </c>
      <c r="U139" s="84">
        <v>0.15</v>
      </c>
      <c r="V139" s="84">
        <v>0.25</v>
      </c>
      <c r="W139" s="84">
        <v>0.35</v>
      </c>
      <c r="X139" s="168"/>
    </row>
    <row r="140" spans="11:24" x14ac:dyDescent="0.25">
      <c r="K140" s="77" t="s">
        <v>432</v>
      </c>
      <c r="L140" s="78" t="s">
        <v>433</v>
      </c>
      <c r="M140" s="79" t="s">
        <v>434</v>
      </c>
      <c r="N140" s="80" t="s">
        <v>491</v>
      </c>
      <c r="O140" s="81" t="s">
        <v>492</v>
      </c>
      <c r="P140" s="82" t="s">
        <v>493</v>
      </c>
      <c r="Q140" s="80">
        <v>103</v>
      </c>
      <c r="R140" s="82" t="s">
        <v>699</v>
      </c>
      <c r="S140" s="83" t="s">
        <v>45</v>
      </c>
      <c r="T140" s="84">
        <v>0.3</v>
      </c>
      <c r="U140" s="84">
        <v>0.3</v>
      </c>
      <c r="V140" s="84">
        <v>0.4</v>
      </c>
      <c r="W140" s="84">
        <v>0.5</v>
      </c>
      <c r="X140" s="168"/>
    </row>
    <row r="141" spans="11:24" x14ac:dyDescent="0.25">
      <c r="K141" s="77" t="s">
        <v>432</v>
      </c>
      <c r="L141" s="78" t="s">
        <v>433</v>
      </c>
      <c r="M141" s="79" t="s">
        <v>434</v>
      </c>
      <c r="N141" s="80" t="s">
        <v>432</v>
      </c>
      <c r="O141" s="81" t="s">
        <v>435</v>
      </c>
      <c r="P141" s="82" t="s">
        <v>436</v>
      </c>
      <c r="Q141" s="80">
        <v>176</v>
      </c>
      <c r="R141" s="82" t="s">
        <v>700</v>
      </c>
      <c r="S141" s="83" t="s">
        <v>45</v>
      </c>
      <c r="T141" s="84">
        <v>0.3</v>
      </c>
      <c r="U141" s="84">
        <v>0.3</v>
      </c>
      <c r="V141" s="84">
        <v>0.4</v>
      </c>
      <c r="W141" s="84">
        <v>0.5</v>
      </c>
      <c r="X141" s="168"/>
    </row>
    <row r="142" spans="11:24" x14ac:dyDescent="0.25">
      <c r="K142" s="77" t="s">
        <v>432</v>
      </c>
      <c r="L142" s="78" t="s">
        <v>433</v>
      </c>
      <c r="M142" s="79" t="s">
        <v>434</v>
      </c>
      <c r="N142" s="80" t="s">
        <v>475</v>
      </c>
      <c r="O142" s="81" t="s">
        <v>476</v>
      </c>
      <c r="P142" s="82" t="s">
        <v>477</v>
      </c>
      <c r="Q142" s="80">
        <v>209</v>
      </c>
      <c r="R142" s="82" t="s">
        <v>701</v>
      </c>
      <c r="S142" s="83" t="s">
        <v>45</v>
      </c>
      <c r="T142" s="84">
        <v>0.4</v>
      </c>
      <c r="U142" s="84">
        <v>0.4</v>
      </c>
      <c r="V142" s="84">
        <v>0.5</v>
      </c>
      <c r="W142" s="84">
        <v>0.6</v>
      </c>
      <c r="X142" s="168"/>
    </row>
    <row r="143" spans="11:24" x14ac:dyDescent="0.25">
      <c r="K143" s="77" t="s">
        <v>416</v>
      </c>
      <c r="L143" s="78" t="s">
        <v>417</v>
      </c>
      <c r="M143" s="79" t="s">
        <v>418</v>
      </c>
      <c r="N143" s="80">
        <v>11</v>
      </c>
      <c r="O143" s="81" t="s">
        <v>419</v>
      </c>
      <c r="P143" s="82" t="s">
        <v>420</v>
      </c>
      <c r="Q143" s="80">
        <v>201</v>
      </c>
      <c r="R143" s="82" t="s">
        <v>702</v>
      </c>
      <c r="S143" s="83" t="s">
        <v>6</v>
      </c>
      <c r="T143" s="84">
        <v>0</v>
      </c>
      <c r="U143" s="84">
        <v>0.15</v>
      </c>
      <c r="V143" s="84">
        <v>0.25</v>
      </c>
      <c r="W143" s="84">
        <v>0.35</v>
      </c>
      <c r="X143" s="168"/>
    </row>
    <row r="144" spans="11:24" x14ac:dyDescent="0.25">
      <c r="K144" s="77" t="s">
        <v>432</v>
      </c>
      <c r="L144" s="78" t="s">
        <v>433</v>
      </c>
      <c r="M144" s="79" t="s">
        <v>434</v>
      </c>
      <c r="N144" s="80" t="s">
        <v>496</v>
      </c>
      <c r="O144" s="81" t="s">
        <v>497</v>
      </c>
      <c r="P144" s="82" t="s">
        <v>498</v>
      </c>
      <c r="Q144" s="80">
        <v>104</v>
      </c>
      <c r="R144" s="82" t="s">
        <v>703</v>
      </c>
      <c r="S144" s="83" t="s">
        <v>45</v>
      </c>
      <c r="T144" s="84">
        <v>0.3</v>
      </c>
      <c r="U144" s="84">
        <v>0.3</v>
      </c>
      <c r="V144" s="84">
        <v>0.4</v>
      </c>
      <c r="W144" s="84">
        <v>0.5</v>
      </c>
      <c r="X144" s="168"/>
    </row>
    <row r="145" spans="11:24" x14ac:dyDescent="0.25">
      <c r="K145" s="77" t="s">
        <v>432</v>
      </c>
      <c r="L145" s="78" t="s">
        <v>433</v>
      </c>
      <c r="M145" s="79" t="s">
        <v>434</v>
      </c>
      <c r="N145" s="80" t="s">
        <v>491</v>
      </c>
      <c r="O145" s="81" t="s">
        <v>492</v>
      </c>
      <c r="P145" s="82" t="s">
        <v>493</v>
      </c>
      <c r="Q145" s="80">
        <v>177</v>
      </c>
      <c r="R145" s="82" t="s">
        <v>704</v>
      </c>
      <c r="S145" s="83" t="s">
        <v>45</v>
      </c>
      <c r="T145" s="84">
        <v>0.3</v>
      </c>
      <c r="U145" s="84">
        <v>0.3</v>
      </c>
      <c r="V145" s="84">
        <v>0.4</v>
      </c>
      <c r="W145" s="84">
        <v>0.5</v>
      </c>
      <c r="X145" s="168"/>
    </row>
    <row r="146" spans="11:24" x14ac:dyDescent="0.25">
      <c r="K146" s="77" t="s">
        <v>432</v>
      </c>
      <c r="L146" s="78" t="s">
        <v>433</v>
      </c>
      <c r="M146" s="79" t="s">
        <v>434</v>
      </c>
      <c r="N146" s="80" t="s">
        <v>475</v>
      </c>
      <c r="O146" s="81" t="s">
        <v>476</v>
      </c>
      <c r="P146" s="82" t="s">
        <v>477</v>
      </c>
      <c r="Q146" s="80">
        <v>106</v>
      </c>
      <c r="R146" s="82" t="s">
        <v>705</v>
      </c>
      <c r="S146" s="83" t="s">
        <v>45</v>
      </c>
      <c r="T146" s="84">
        <v>0.3</v>
      </c>
      <c r="U146" s="84">
        <v>0.3</v>
      </c>
      <c r="V146" s="84">
        <v>0.4</v>
      </c>
      <c r="W146" s="84">
        <v>0.5</v>
      </c>
      <c r="X146" s="168"/>
    </row>
    <row r="147" spans="11:24" x14ac:dyDescent="0.25">
      <c r="K147" s="77" t="s">
        <v>432</v>
      </c>
      <c r="L147" s="78" t="s">
        <v>433</v>
      </c>
      <c r="M147" s="79" t="s">
        <v>434</v>
      </c>
      <c r="N147" s="80" t="s">
        <v>432</v>
      </c>
      <c r="O147" s="81" t="s">
        <v>435</v>
      </c>
      <c r="P147" s="82" t="s">
        <v>436</v>
      </c>
      <c r="Q147" s="80">
        <v>105</v>
      </c>
      <c r="R147" s="82" t="s">
        <v>706</v>
      </c>
      <c r="S147" s="83" t="s">
        <v>45</v>
      </c>
      <c r="T147" s="84">
        <v>0.3</v>
      </c>
      <c r="U147" s="84">
        <v>0.3</v>
      </c>
      <c r="V147" s="84">
        <v>0.4</v>
      </c>
      <c r="W147" s="84">
        <v>0.5</v>
      </c>
      <c r="X147" s="168"/>
    </row>
    <row r="148" spans="11:24" x14ac:dyDescent="0.25">
      <c r="K148" s="77" t="s">
        <v>432</v>
      </c>
      <c r="L148" s="78" t="s">
        <v>433</v>
      </c>
      <c r="M148" s="79" t="s">
        <v>434</v>
      </c>
      <c r="N148" s="80" t="s">
        <v>475</v>
      </c>
      <c r="O148" s="81" t="s">
        <v>476</v>
      </c>
      <c r="P148" s="82" t="s">
        <v>477</v>
      </c>
      <c r="Q148" s="80">
        <v>107</v>
      </c>
      <c r="R148" s="82" t="s">
        <v>707</v>
      </c>
      <c r="S148" s="83" t="s">
        <v>45</v>
      </c>
      <c r="T148" s="84">
        <v>0.3</v>
      </c>
      <c r="U148" s="84">
        <v>0.3</v>
      </c>
      <c r="V148" s="84">
        <v>0.4</v>
      </c>
      <c r="W148" s="84">
        <v>0.5</v>
      </c>
      <c r="X148" s="168"/>
    </row>
    <row r="149" spans="11:24" x14ac:dyDescent="0.25">
      <c r="K149" s="77" t="s">
        <v>432</v>
      </c>
      <c r="L149" s="78" t="s">
        <v>433</v>
      </c>
      <c r="M149" s="79" t="s">
        <v>434</v>
      </c>
      <c r="N149" s="80" t="s">
        <v>416</v>
      </c>
      <c r="O149" s="81" t="s">
        <v>445</v>
      </c>
      <c r="P149" s="82" t="s">
        <v>446</v>
      </c>
      <c r="Q149" s="80">
        <v>108</v>
      </c>
      <c r="R149" s="82" t="s">
        <v>708</v>
      </c>
      <c r="S149" s="83" t="s">
        <v>45</v>
      </c>
      <c r="T149" s="84">
        <v>0.3</v>
      </c>
      <c r="U149" s="84">
        <v>0.3</v>
      </c>
      <c r="V149" s="84">
        <v>0.4</v>
      </c>
      <c r="W149" s="84">
        <v>0.5</v>
      </c>
      <c r="X149" s="168"/>
    </row>
    <row r="150" spans="11:24" x14ac:dyDescent="0.25">
      <c r="K150" s="77" t="s">
        <v>432</v>
      </c>
      <c r="L150" s="78" t="s">
        <v>433</v>
      </c>
      <c r="M150" s="79" t="s">
        <v>434</v>
      </c>
      <c r="N150" s="80" t="s">
        <v>416</v>
      </c>
      <c r="O150" s="81" t="s">
        <v>445</v>
      </c>
      <c r="P150" s="82" t="s">
        <v>446</v>
      </c>
      <c r="Q150" s="80">
        <v>178</v>
      </c>
      <c r="R150" s="82" t="s">
        <v>709</v>
      </c>
      <c r="S150" s="83" t="s">
        <v>45</v>
      </c>
      <c r="T150" s="84">
        <v>0.3</v>
      </c>
      <c r="U150" s="84">
        <v>0.3</v>
      </c>
      <c r="V150" s="84">
        <v>0.4</v>
      </c>
      <c r="W150" s="84">
        <v>0.5</v>
      </c>
      <c r="X150" s="168"/>
    </row>
    <row r="151" spans="11:24" x14ac:dyDescent="0.25">
      <c r="K151" s="77" t="s">
        <v>432</v>
      </c>
      <c r="L151" s="78" t="s">
        <v>433</v>
      </c>
      <c r="M151" s="79" t="s">
        <v>434</v>
      </c>
      <c r="N151" s="80" t="s">
        <v>496</v>
      </c>
      <c r="O151" s="81" t="s">
        <v>497</v>
      </c>
      <c r="P151" s="82" t="s">
        <v>498</v>
      </c>
      <c r="Q151" s="80">
        <v>109</v>
      </c>
      <c r="R151" s="82" t="s">
        <v>710</v>
      </c>
      <c r="S151" s="83" t="s">
        <v>45</v>
      </c>
      <c r="T151" s="84">
        <v>0.3</v>
      </c>
      <c r="U151" s="84">
        <v>0.3</v>
      </c>
      <c r="V151" s="84">
        <v>0.4</v>
      </c>
      <c r="W151" s="84">
        <v>0.5</v>
      </c>
      <c r="X151" s="168"/>
    </row>
    <row r="152" spans="11:24" x14ac:dyDescent="0.25">
      <c r="K152" s="77" t="s">
        <v>432</v>
      </c>
      <c r="L152" s="78" t="s">
        <v>433</v>
      </c>
      <c r="M152" s="79" t="s">
        <v>434</v>
      </c>
      <c r="N152" s="80" t="s">
        <v>450</v>
      </c>
      <c r="O152" s="81" t="s">
        <v>451</v>
      </c>
      <c r="P152" s="82" t="s">
        <v>452</v>
      </c>
      <c r="Q152" s="80">
        <v>110</v>
      </c>
      <c r="R152" s="82" t="s">
        <v>711</v>
      </c>
      <c r="S152" s="83" t="s">
        <v>45</v>
      </c>
      <c r="T152" s="84">
        <v>0.3</v>
      </c>
      <c r="U152" s="84">
        <v>0.3</v>
      </c>
      <c r="V152" s="84">
        <v>0.4</v>
      </c>
      <c r="W152" s="84">
        <v>0.5</v>
      </c>
      <c r="X152" s="168"/>
    </row>
    <row r="153" spans="11:24" x14ac:dyDescent="0.25">
      <c r="K153" s="77" t="s">
        <v>416</v>
      </c>
      <c r="L153" s="78" t="s">
        <v>417</v>
      </c>
      <c r="M153" s="79" t="s">
        <v>418</v>
      </c>
      <c r="N153" s="80">
        <v>12</v>
      </c>
      <c r="O153" s="81" t="s">
        <v>426</v>
      </c>
      <c r="P153" s="82" t="s">
        <v>427</v>
      </c>
      <c r="Q153" s="80">
        <v>111</v>
      </c>
      <c r="R153" s="82" t="s">
        <v>712</v>
      </c>
      <c r="S153" s="83" t="s">
        <v>6</v>
      </c>
      <c r="T153" s="84">
        <v>0</v>
      </c>
      <c r="U153" s="84">
        <v>0.25</v>
      </c>
      <c r="V153" s="84">
        <v>0.5</v>
      </c>
      <c r="W153" s="84">
        <v>0.6</v>
      </c>
      <c r="X153" s="168"/>
    </row>
    <row r="154" spans="11:24" x14ac:dyDescent="0.25">
      <c r="K154" s="77" t="s">
        <v>432</v>
      </c>
      <c r="L154" s="78" t="s">
        <v>433</v>
      </c>
      <c r="M154" s="79" t="s">
        <v>434</v>
      </c>
      <c r="N154" s="80" t="s">
        <v>491</v>
      </c>
      <c r="O154" s="81" t="s">
        <v>492</v>
      </c>
      <c r="P154" s="82" t="s">
        <v>493</v>
      </c>
      <c r="Q154" s="80">
        <v>112</v>
      </c>
      <c r="R154" s="82" t="s">
        <v>713</v>
      </c>
      <c r="S154" s="83" t="s">
        <v>45</v>
      </c>
      <c r="T154" s="84">
        <v>0.3</v>
      </c>
      <c r="U154" s="84">
        <v>0.3</v>
      </c>
      <c r="V154" s="84">
        <v>0.4</v>
      </c>
      <c r="W154" s="84">
        <v>0.5</v>
      </c>
      <c r="X154" s="168"/>
    </row>
    <row r="155" spans="11:24" x14ac:dyDescent="0.25">
      <c r="K155" s="77" t="s">
        <v>432</v>
      </c>
      <c r="L155" s="78" t="s">
        <v>433</v>
      </c>
      <c r="M155" s="79" t="s">
        <v>434</v>
      </c>
      <c r="N155" s="80" t="s">
        <v>416</v>
      </c>
      <c r="O155" s="81" t="s">
        <v>445</v>
      </c>
      <c r="P155" s="82" t="s">
        <v>446</v>
      </c>
      <c r="Q155" s="80">
        <v>113</v>
      </c>
      <c r="R155" s="82" t="s">
        <v>714</v>
      </c>
      <c r="S155" s="83" t="s">
        <v>45</v>
      </c>
      <c r="T155" s="84">
        <v>0.3</v>
      </c>
      <c r="U155" s="84">
        <v>0.3</v>
      </c>
      <c r="V155" s="84">
        <v>0.4</v>
      </c>
      <c r="W155" s="84">
        <v>0.5</v>
      </c>
      <c r="X155" s="168"/>
    </row>
    <row r="156" spans="11:24" x14ac:dyDescent="0.25">
      <c r="K156" s="77" t="s">
        <v>432</v>
      </c>
      <c r="L156" s="78" t="s">
        <v>433</v>
      </c>
      <c r="M156" s="79" t="s">
        <v>434</v>
      </c>
      <c r="N156" s="80" t="s">
        <v>475</v>
      </c>
      <c r="O156" s="81" t="s">
        <v>476</v>
      </c>
      <c r="P156" s="82" t="s">
        <v>477</v>
      </c>
      <c r="Q156" s="80">
        <v>114</v>
      </c>
      <c r="R156" s="82" t="s">
        <v>715</v>
      </c>
      <c r="S156" s="83" t="s">
        <v>45</v>
      </c>
      <c r="T156" s="84">
        <v>0.3</v>
      </c>
      <c r="U156" s="84">
        <v>0.3</v>
      </c>
      <c r="V156" s="84">
        <v>0.4</v>
      </c>
      <c r="W156" s="84">
        <v>0.5</v>
      </c>
      <c r="X156" s="168"/>
    </row>
    <row r="157" spans="11:24" x14ac:dyDescent="0.25">
      <c r="K157" s="77" t="s">
        <v>432</v>
      </c>
      <c r="L157" s="78" t="s">
        <v>433</v>
      </c>
      <c r="M157" s="79" t="s">
        <v>434</v>
      </c>
      <c r="N157" s="80" t="s">
        <v>496</v>
      </c>
      <c r="O157" s="81" t="s">
        <v>497</v>
      </c>
      <c r="P157" s="82" t="s">
        <v>498</v>
      </c>
      <c r="Q157" s="80">
        <v>179</v>
      </c>
      <c r="R157" s="82" t="s">
        <v>716</v>
      </c>
      <c r="S157" s="83" t="s">
        <v>45</v>
      </c>
      <c r="T157" s="84">
        <v>0.3</v>
      </c>
      <c r="U157" s="84">
        <v>0.3</v>
      </c>
      <c r="V157" s="84">
        <v>0.4</v>
      </c>
      <c r="W157" s="84">
        <v>0.5</v>
      </c>
      <c r="X157" s="168"/>
    </row>
    <row r="158" spans="11:24" x14ac:dyDescent="0.25">
      <c r="K158" s="77" t="s">
        <v>432</v>
      </c>
      <c r="L158" s="78" t="s">
        <v>433</v>
      </c>
      <c r="M158" s="79" t="s">
        <v>434</v>
      </c>
      <c r="N158" s="80" t="s">
        <v>475</v>
      </c>
      <c r="O158" s="81" t="s">
        <v>476</v>
      </c>
      <c r="P158" s="82" t="s">
        <v>477</v>
      </c>
      <c r="Q158" s="80">
        <v>180</v>
      </c>
      <c r="R158" s="82" t="s">
        <v>717</v>
      </c>
      <c r="S158" s="83" t="s">
        <v>45</v>
      </c>
      <c r="T158" s="84">
        <v>0.4</v>
      </c>
      <c r="U158" s="84">
        <v>0.4</v>
      </c>
      <c r="V158" s="84">
        <v>0.5</v>
      </c>
      <c r="W158" s="84">
        <v>0.6</v>
      </c>
      <c r="X158" s="168"/>
    </row>
    <row r="159" spans="11:24" x14ac:dyDescent="0.25">
      <c r="K159" s="77" t="s">
        <v>432</v>
      </c>
      <c r="L159" s="78" t="s">
        <v>433</v>
      </c>
      <c r="M159" s="79" t="s">
        <v>434</v>
      </c>
      <c r="N159" s="80" t="s">
        <v>416</v>
      </c>
      <c r="O159" s="81" t="s">
        <v>445</v>
      </c>
      <c r="P159" s="82" t="s">
        <v>446</v>
      </c>
      <c r="Q159" s="80">
        <v>202</v>
      </c>
      <c r="R159" s="82" t="s">
        <v>718</v>
      </c>
      <c r="S159" s="83" t="s">
        <v>45</v>
      </c>
      <c r="T159" s="84">
        <v>0.3</v>
      </c>
      <c r="U159" s="84">
        <v>0.3</v>
      </c>
      <c r="V159" s="84">
        <v>0.4</v>
      </c>
      <c r="W159" s="84">
        <v>0.5</v>
      </c>
      <c r="X159" s="168"/>
    </row>
    <row r="160" spans="11:24" x14ac:dyDescent="0.25">
      <c r="K160" s="77" t="s">
        <v>432</v>
      </c>
      <c r="L160" s="78" t="s">
        <v>433</v>
      </c>
      <c r="M160" s="79" t="s">
        <v>434</v>
      </c>
      <c r="N160" s="80" t="s">
        <v>416</v>
      </c>
      <c r="O160" s="81" t="s">
        <v>445</v>
      </c>
      <c r="P160" s="82" t="s">
        <v>446</v>
      </c>
      <c r="Q160" s="80">
        <v>115</v>
      </c>
      <c r="R160" s="82" t="s">
        <v>719</v>
      </c>
      <c r="S160" s="83" t="s">
        <v>45</v>
      </c>
      <c r="T160" s="84">
        <v>0.3</v>
      </c>
      <c r="U160" s="84">
        <v>0.3</v>
      </c>
      <c r="V160" s="84">
        <v>0.4</v>
      </c>
      <c r="W160" s="84">
        <v>0.5</v>
      </c>
      <c r="X160" s="168"/>
    </row>
    <row r="161" spans="11:24" x14ac:dyDescent="0.25">
      <c r="K161" s="77" t="s">
        <v>432</v>
      </c>
      <c r="L161" s="78" t="s">
        <v>433</v>
      </c>
      <c r="M161" s="79" t="s">
        <v>434</v>
      </c>
      <c r="N161" s="80" t="s">
        <v>496</v>
      </c>
      <c r="O161" s="81" t="s">
        <v>497</v>
      </c>
      <c r="P161" s="82" t="s">
        <v>498</v>
      </c>
      <c r="Q161" s="80">
        <v>203</v>
      </c>
      <c r="R161" s="82" t="s">
        <v>720</v>
      </c>
      <c r="S161" s="83" t="s">
        <v>45</v>
      </c>
      <c r="T161" s="84">
        <v>0.3</v>
      </c>
      <c r="U161" s="84">
        <v>0.3</v>
      </c>
      <c r="V161" s="84">
        <v>0.4</v>
      </c>
      <c r="W161" s="84">
        <v>0.5</v>
      </c>
      <c r="X161" s="168"/>
    </row>
    <row r="162" spans="11:24" x14ac:dyDescent="0.25">
      <c r="K162" s="77" t="s">
        <v>432</v>
      </c>
      <c r="L162" s="78" t="s">
        <v>433</v>
      </c>
      <c r="M162" s="79" t="s">
        <v>434</v>
      </c>
      <c r="N162" s="80" t="s">
        <v>416</v>
      </c>
      <c r="O162" s="81" t="s">
        <v>445</v>
      </c>
      <c r="P162" s="82" t="s">
        <v>446</v>
      </c>
      <c r="Q162" s="80">
        <v>181</v>
      </c>
      <c r="R162" s="82" t="s">
        <v>721</v>
      </c>
      <c r="S162" s="83" t="s">
        <v>45</v>
      </c>
      <c r="T162" s="84">
        <v>0.3</v>
      </c>
      <c r="U162" s="84">
        <v>0.3</v>
      </c>
      <c r="V162" s="84">
        <v>0.4</v>
      </c>
      <c r="W162" s="84">
        <v>0.5</v>
      </c>
      <c r="X162" s="168"/>
    </row>
    <row r="163" spans="11:24" x14ac:dyDescent="0.25">
      <c r="K163" s="77" t="s">
        <v>432</v>
      </c>
      <c r="L163" s="78" t="s">
        <v>433</v>
      </c>
      <c r="M163" s="79" t="s">
        <v>434</v>
      </c>
      <c r="N163" s="80" t="s">
        <v>416</v>
      </c>
      <c r="O163" s="81" t="s">
        <v>445</v>
      </c>
      <c r="P163" s="82" t="s">
        <v>446</v>
      </c>
      <c r="Q163" s="80">
        <v>204</v>
      </c>
      <c r="R163" s="82" t="s">
        <v>722</v>
      </c>
      <c r="S163" s="83" t="s">
        <v>45</v>
      </c>
      <c r="T163" s="84">
        <v>0.3</v>
      </c>
      <c r="U163" s="84">
        <v>0.3</v>
      </c>
      <c r="V163" s="84">
        <v>0.4</v>
      </c>
      <c r="W163" s="84">
        <v>0.5</v>
      </c>
      <c r="X163" s="168"/>
    </row>
    <row r="164" spans="11:24" x14ac:dyDescent="0.25">
      <c r="K164" s="77" t="s">
        <v>432</v>
      </c>
      <c r="L164" s="78" t="s">
        <v>433</v>
      </c>
      <c r="M164" s="79" t="s">
        <v>434</v>
      </c>
      <c r="N164" s="80" t="s">
        <v>416</v>
      </c>
      <c r="O164" s="81" t="s">
        <v>445</v>
      </c>
      <c r="P164" s="82" t="s">
        <v>446</v>
      </c>
      <c r="Q164" s="80">
        <v>182</v>
      </c>
      <c r="R164" s="82" t="s">
        <v>723</v>
      </c>
      <c r="S164" s="83" t="s">
        <v>45</v>
      </c>
      <c r="T164" s="84">
        <v>0.3</v>
      </c>
      <c r="U164" s="84">
        <v>0.3</v>
      </c>
      <c r="V164" s="84">
        <v>0.4</v>
      </c>
      <c r="W164" s="84">
        <v>0.5</v>
      </c>
      <c r="X164" s="168"/>
    </row>
    <row r="165" spans="11:24" x14ac:dyDescent="0.25">
      <c r="K165" s="77" t="s">
        <v>432</v>
      </c>
      <c r="L165" s="78" t="s">
        <v>433</v>
      </c>
      <c r="M165" s="79" t="s">
        <v>434</v>
      </c>
      <c r="N165" s="80" t="s">
        <v>432</v>
      </c>
      <c r="O165" s="81" t="s">
        <v>435</v>
      </c>
      <c r="P165" s="82" t="s">
        <v>436</v>
      </c>
      <c r="Q165" s="80">
        <v>116</v>
      </c>
      <c r="R165" s="82" t="s">
        <v>724</v>
      </c>
      <c r="S165" s="83" t="s">
        <v>45</v>
      </c>
      <c r="T165" s="84">
        <v>0.3</v>
      </c>
      <c r="U165" s="84">
        <v>0.3</v>
      </c>
      <c r="V165" s="84">
        <v>0.4</v>
      </c>
      <c r="W165" s="84">
        <v>0.5</v>
      </c>
      <c r="X165" s="168"/>
    </row>
    <row r="166" spans="11:24" x14ac:dyDescent="0.25">
      <c r="K166" s="77" t="s">
        <v>432</v>
      </c>
      <c r="L166" s="78" t="s">
        <v>433</v>
      </c>
      <c r="M166" s="79" t="s">
        <v>434</v>
      </c>
      <c r="N166" s="80" t="s">
        <v>416</v>
      </c>
      <c r="O166" s="81" t="s">
        <v>445</v>
      </c>
      <c r="P166" s="82" t="s">
        <v>446</v>
      </c>
      <c r="Q166" s="80">
        <v>210</v>
      </c>
      <c r="R166" s="82" t="s">
        <v>725</v>
      </c>
      <c r="S166" s="83" t="s">
        <v>45</v>
      </c>
      <c r="T166" s="84">
        <v>0.3</v>
      </c>
      <c r="U166" s="84">
        <v>0.3</v>
      </c>
      <c r="V166" s="84">
        <v>0.4</v>
      </c>
      <c r="W166" s="84">
        <v>0.5</v>
      </c>
      <c r="X166" s="168"/>
    </row>
    <row r="167" spans="11:24" x14ac:dyDescent="0.25">
      <c r="K167" s="77" t="s">
        <v>432</v>
      </c>
      <c r="L167" s="78" t="s">
        <v>433</v>
      </c>
      <c r="M167" s="79" t="s">
        <v>434</v>
      </c>
      <c r="N167" s="80" t="s">
        <v>416</v>
      </c>
      <c r="O167" s="81" t="s">
        <v>445</v>
      </c>
      <c r="P167" s="82" t="s">
        <v>446</v>
      </c>
      <c r="Q167" s="80">
        <v>205</v>
      </c>
      <c r="R167" s="82" t="s">
        <v>726</v>
      </c>
      <c r="S167" s="83" t="s">
        <v>45</v>
      </c>
      <c r="T167" s="84">
        <v>0.3</v>
      </c>
      <c r="U167" s="84">
        <v>0.3</v>
      </c>
      <c r="V167" s="84">
        <v>0.4</v>
      </c>
      <c r="W167" s="84">
        <v>0.5</v>
      </c>
      <c r="X167" s="168"/>
    </row>
    <row r="168" spans="11:24" x14ac:dyDescent="0.25">
      <c r="K168" s="77" t="s">
        <v>432</v>
      </c>
      <c r="L168" s="78" t="s">
        <v>433</v>
      </c>
      <c r="M168" s="79" t="s">
        <v>434</v>
      </c>
      <c r="N168" s="80" t="s">
        <v>432</v>
      </c>
      <c r="O168" s="81" t="s">
        <v>435</v>
      </c>
      <c r="P168" s="82" t="s">
        <v>436</v>
      </c>
      <c r="Q168" s="80" t="s">
        <v>727</v>
      </c>
      <c r="R168" s="82" t="s">
        <v>728</v>
      </c>
      <c r="S168" s="83" t="s">
        <v>45</v>
      </c>
      <c r="T168" s="84">
        <v>0.3</v>
      </c>
      <c r="U168" s="84">
        <v>0.3</v>
      </c>
      <c r="V168" s="84">
        <v>0.4</v>
      </c>
      <c r="W168" s="84">
        <v>0.5</v>
      </c>
      <c r="X168" s="168"/>
    </row>
    <row r="169" spans="11:24" x14ac:dyDescent="0.25">
      <c r="K169" s="77" t="s">
        <v>416</v>
      </c>
      <c r="L169" s="78" t="s">
        <v>417</v>
      </c>
      <c r="M169" s="79" t="s">
        <v>418</v>
      </c>
      <c r="N169" s="80">
        <v>11</v>
      </c>
      <c r="O169" s="81" t="s">
        <v>419</v>
      </c>
      <c r="P169" s="82" t="s">
        <v>420</v>
      </c>
      <c r="Q169" s="80">
        <v>183</v>
      </c>
      <c r="R169" s="82" t="s">
        <v>729</v>
      </c>
      <c r="S169" s="83" t="s">
        <v>6</v>
      </c>
      <c r="T169" s="84">
        <v>0</v>
      </c>
      <c r="U169" s="84">
        <v>0.15</v>
      </c>
      <c r="V169" s="84">
        <v>0.25</v>
      </c>
      <c r="W169" s="84">
        <v>0.35</v>
      </c>
      <c r="X169" s="168"/>
    </row>
    <row r="170" spans="11:24" x14ac:dyDescent="0.25">
      <c r="K170" s="77" t="s">
        <v>416</v>
      </c>
      <c r="L170" s="78" t="s">
        <v>417</v>
      </c>
      <c r="M170" s="79" t="s">
        <v>418</v>
      </c>
      <c r="N170" s="80" t="s">
        <v>456</v>
      </c>
      <c r="O170" s="81" t="s">
        <v>457</v>
      </c>
      <c r="P170" s="82" t="s">
        <v>458</v>
      </c>
      <c r="Q170" s="80">
        <v>117</v>
      </c>
      <c r="R170" s="82" t="s">
        <v>730</v>
      </c>
      <c r="S170" s="83" t="s">
        <v>6</v>
      </c>
      <c r="T170" s="84">
        <v>0</v>
      </c>
      <c r="U170" s="84">
        <v>0.15</v>
      </c>
      <c r="V170" s="84">
        <v>0.25</v>
      </c>
      <c r="W170" s="84">
        <v>0.35</v>
      </c>
      <c r="X170" s="168"/>
    </row>
    <row r="171" spans="11:24" x14ac:dyDescent="0.25">
      <c r="K171" s="77" t="s">
        <v>432</v>
      </c>
      <c r="L171" s="78" t="s">
        <v>433</v>
      </c>
      <c r="M171" s="79" t="s">
        <v>434</v>
      </c>
      <c r="N171" s="80" t="s">
        <v>416</v>
      </c>
      <c r="O171" s="81" t="s">
        <v>445</v>
      </c>
      <c r="P171" s="82" t="s">
        <v>446</v>
      </c>
      <c r="Q171" s="80">
        <v>118</v>
      </c>
      <c r="R171" s="82" t="s">
        <v>731</v>
      </c>
      <c r="S171" s="83" t="s">
        <v>45</v>
      </c>
      <c r="T171" s="84">
        <v>0.3</v>
      </c>
      <c r="U171" s="84">
        <v>0.3</v>
      </c>
      <c r="V171" s="84">
        <v>0.4</v>
      </c>
      <c r="W171" s="84">
        <v>0.5</v>
      </c>
      <c r="X171" s="168"/>
    </row>
    <row r="172" spans="11:24" x14ac:dyDescent="0.25">
      <c r="K172" s="77" t="s">
        <v>432</v>
      </c>
      <c r="L172" s="78" t="s">
        <v>433</v>
      </c>
      <c r="M172" s="79" t="s">
        <v>434</v>
      </c>
      <c r="N172" s="80" t="s">
        <v>496</v>
      </c>
      <c r="O172" s="81" t="s">
        <v>497</v>
      </c>
      <c r="P172" s="82" t="s">
        <v>498</v>
      </c>
      <c r="Q172" s="80">
        <v>119</v>
      </c>
      <c r="R172" s="82" t="s">
        <v>732</v>
      </c>
      <c r="S172" s="83" t="s">
        <v>45</v>
      </c>
      <c r="T172" s="84">
        <v>0.3</v>
      </c>
      <c r="U172" s="84">
        <v>0.3</v>
      </c>
      <c r="V172" s="84">
        <v>0.4</v>
      </c>
      <c r="W172" s="84">
        <v>0.5</v>
      </c>
      <c r="X172" s="168"/>
    </row>
    <row r="173" spans="11:24" x14ac:dyDescent="0.25">
      <c r="K173" s="77" t="s">
        <v>432</v>
      </c>
      <c r="L173" s="78" t="s">
        <v>433</v>
      </c>
      <c r="M173" s="79" t="s">
        <v>434</v>
      </c>
      <c r="N173" s="80" t="s">
        <v>475</v>
      </c>
      <c r="O173" s="81" t="s">
        <v>476</v>
      </c>
      <c r="P173" s="82" t="s">
        <v>477</v>
      </c>
      <c r="Q173" s="80">
        <v>120</v>
      </c>
      <c r="R173" s="82" t="s">
        <v>733</v>
      </c>
      <c r="S173" s="83" t="s">
        <v>45</v>
      </c>
      <c r="T173" s="84">
        <v>0.3</v>
      </c>
      <c r="U173" s="84">
        <v>0.3</v>
      </c>
      <c r="V173" s="84">
        <v>0.4</v>
      </c>
      <c r="W173" s="84">
        <v>0.5</v>
      </c>
      <c r="X173" s="168"/>
    </row>
    <row r="174" spans="11:24" x14ac:dyDescent="0.25">
      <c r="K174" s="77" t="s">
        <v>432</v>
      </c>
      <c r="L174" s="78" t="s">
        <v>433</v>
      </c>
      <c r="M174" s="79" t="s">
        <v>434</v>
      </c>
      <c r="N174" s="80" t="s">
        <v>496</v>
      </c>
      <c r="O174" s="81" t="s">
        <v>497</v>
      </c>
      <c r="P174" s="82" t="s">
        <v>498</v>
      </c>
      <c r="Q174" s="80">
        <v>211</v>
      </c>
      <c r="R174" s="82" t="s">
        <v>734</v>
      </c>
      <c r="S174" s="83" t="s">
        <v>45</v>
      </c>
      <c r="T174" s="84">
        <v>0.3</v>
      </c>
      <c r="U174" s="84">
        <v>0.3</v>
      </c>
      <c r="V174" s="84">
        <v>0.4</v>
      </c>
      <c r="W174" s="84">
        <v>0.5</v>
      </c>
      <c r="X174" s="168"/>
    </row>
    <row r="175" spans="11:24" x14ac:dyDescent="0.25">
      <c r="K175" s="77" t="s">
        <v>432</v>
      </c>
      <c r="L175" s="78" t="s">
        <v>433</v>
      </c>
      <c r="M175" s="79" t="s">
        <v>434</v>
      </c>
      <c r="N175" s="80" t="s">
        <v>496</v>
      </c>
      <c r="O175" s="81" t="s">
        <v>497</v>
      </c>
      <c r="P175" s="82" t="s">
        <v>498</v>
      </c>
      <c r="Q175" s="80">
        <v>121</v>
      </c>
      <c r="R175" s="82" t="s">
        <v>735</v>
      </c>
      <c r="S175" s="83" t="s">
        <v>45</v>
      </c>
      <c r="T175" s="84">
        <v>0.3</v>
      </c>
      <c r="U175" s="84">
        <v>0.3</v>
      </c>
      <c r="V175" s="84">
        <v>0.4</v>
      </c>
      <c r="W175" s="84">
        <v>0.5</v>
      </c>
      <c r="X175" s="168"/>
    </row>
    <row r="176" spans="11:24" x14ac:dyDescent="0.25">
      <c r="K176" s="77" t="s">
        <v>416</v>
      </c>
      <c r="L176" s="78" t="s">
        <v>417</v>
      </c>
      <c r="M176" s="79" t="s">
        <v>418</v>
      </c>
      <c r="N176" s="80" t="s">
        <v>456</v>
      </c>
      <c r="O176" s="81" t="s">
        <v>457</v>
      </c>
      <c r="P176" s="82" t="s">
        <v>458</v>
      </c>
      <c r="Q176" s="80">
        <v>122</v>
      </c>
      <c r="R176" s="82" t="s">
        <v>736</v>
      </c>
      <c r="S176" s="83" t="s">
        <v>6</v>
      </c>
      <c r="T176" s="84">
        <v>0</v>
      </c>
      <c r="U176" s="84">
        <v>0.15</v>
      </c>
      <c r="V176" s="84">
        <v>0.25</v>
      </c>
      <c r="W176" s="84">
        <v>0.35</v>
      </c>
      <c r="X176" s="168"/>
    </row>
    <row r="177" spans="11:24" x14ac:dyDescent="0.25">
      <c r="K177" s="77" t="s">
        <v>416</v>
      </c>
      <c r="L177" s="78" t="s">
        <v>417</v>
      </c>
      <c r="M177" s="79" t="s">
        <v>418</v>
      </c>
      <c r="N177" s="80" t="s">
        <v>470</v>
      </c>
      <c r="O177" s="81" t="s">
        <v>471</v>
      </c>
      <c r="P177" s="82" t="s">
        <v>472</v>
      </c>
      <c r="Q177" s="80">
        <v>123</v>
      </c>
      <c r="R177" s="82" t="s">
        <v>737</v>
      </c>
      <c r="S177" s="83" t="s">
        <v>45</v>
      </c>
      <c r="T177" s="84">
        <v>0</v>
      </c>
      <c r="U177" s="84">
        <v>0</v>
      </c>
      <c r="V177" s="84">
        <v>0</v>
      </c>
      <c r="W177" s="84">
        <v>0</v>
      </c>
      <c r="X177" s="168"/>
    </row>
    <row r="178" spans="11:24" x14ac:dyDescent="0.25">
      <c r="K178" s="77" t="s">
        <v>432</v>
      </c>
      <c r="L178" s="78" t="s">
        <v>433</v>
      </c>
      <c r="M178" s="79" t="s">
        <v>434</v>
      </c>
      <c r="N178" s="80" t="s">
        <v>475</v>
      </c>
      <c r="O178" s="81" t="s">
        <v>476</v>
      </c>
      <c r="P178" s="82" t="s">
        <v>477</v>
      </c>
      <c r="Q178" s="80">
        <v>124</v>
      </c>
      <c r="R178" s="82" t="s">
        <v>738</v>
      </c>
      <c r="S178" s="83" t="s">
        <v>45</v>
      </c>
      <c r="T178" s="84">
        <v>0.3</v>
      </c>
      <c r="U178" s="84">
        <v>0.3</v>
      </c>
      <c r="V178" s="84">
        <v>0.4</v>
      </c>
      <c r="W178" s="84">
        <v>0.5</v>
      </c>
      <c r="X178" s="168"/>
    </row>
    <row r="179" spans="11:24" x14ac:dyDescent="0.25">
      <c r="K179" s="77" t="s">
        <v>432</v>
      </c>
      <c r="L179" s="78" t="s">
        <v>433</v>
      </c>
      <c r="M179" s="79" t="s">
        <v>434</v>
      </c>
      <c r="N179" s="80" t="s">
        <v>496</v>
      </c>
      <c r="O179" s="81" t="s">
        <v>497</v>
      </c>
      <c r="P179" s="82" t="s">
        <v>498</v>
      </c>
      <c r="Q179" s="80">
        <v>206</v>
      </c>
      <c r="R179" s="82" t="s">
        <v>739</v>
      </c>
      <c r="S179" s="83" t="s">
        <v>45</v>
      </c>
      <c r="T179" s="84">
        <v>0.3</v>
      </c>
      <c r="U179" s="84">
        <v>0.3</v>
      </c>
      <c r="V179" s="84">
        <v>0.4</v>
      </c>
      <c r="W179" s="84">
        <v>0.5</v>
      </c>
      <c r="X179" s="168"/>
    </row>
    <row r="180" spans="11:24" x14ac:dyDescent="0.25">
      <c r="K180" s="77" t="s">
        <v>432</v>
      </c>
      <c r="L180" s="78" t="s">
        <v>433</v>
      </c>
      <c r="M180" s="79" t="s">
        <v>434</v>
      </c>
      <c r="N180" s="80" t="s">
        <v>475</v>
      </c>
      <c r="O180" s="81" t="s">
        <v>476</v>
      </c>
      <c r="P180" s="82" t="s">
        <v>477</v>
      </c>
      <c r="Q180" s="80">
        <v>125</v>
      </c>
      <c r="R180" s="82" t="s">
        <v>740</v>
      </c>
      <c r="S180" s="83" t="s">
        <v>45</v>
      </c>
      <c r="T180" s="84">
        <v>0.4</v>
      </c>
      <c r="U180" s="84">
        <v>0.4</v>
      </c>
      <c r="V180" s="84">
        <v>0.5</v>
      </c>
      <c r="W180" s="84">
        <v>0.6</v>
      </c>
      <c r="X180" s="168"/>
    </row>
    <row r="181" spans="11:24" x14ac:dyDescent="0.25">
      <c r="K181" s="77" t="s">
        <v>416</v>
      </c>
      <c r="L181" s="78" t="s">
        <v>417</v>
      </c>
      <c r="M181" s="79" t="s">
        <v>418</v>
      </c>
      <c r="N181" s="80" t="s">
        <v>470</v>
      </c>
      <c r="O181" s="81" t="s">
        <v>471</v>
      </c>
      <c r="P181" s="82" t="s">
        <v>472</v>
      </c>
      <c r="Q181" s="80">
        <v>194</v>
      </c>
      <c r="R181" s="82" t="s">
        <v>741</v>
      </c>
      <c r="S181" s="83" t="s">
        <v>6</v>
      </c>
      <c r="T181" s="84">
        <v>0</v>
      </c>
      <c r="U181" s="84">
        <v>0.15</v>
      </c>
      <c r="V181" s="84">
        <v>0.25</v>
      </c>
      <c r="W181" s="84">
        <v>0.3</v>
      </c>
      <c r="X181" s="168"/>
    </row>
    <row r="182" spans="11:24" x14ac:dyDescent="0.25">
      <c r="K182" s="77" t="s">
        <v>432</v>
      </c>
      <c r="L182" s="78" t="s">
        <v>433</v>
      </c>
      <c r="M182" s="79" t="s">
        <v>434</v>
      </c>
      <c r="N182" s="80" t="s">
        <v>475</v>
      </c>
      <c r="O182" s="81" t="s">
        <v>476</v>
      </c>
      <c r="P182" s="82" t="s">
        <v>477</v>
      </c>
      <c r="Q182" s="80">
        <v>126</v>
      </c>
      <c r="R182" s="82" t="s">
        <v>742</v>
      </c>
      <c r="S182" s="83" t="s">
        <v>45</v>
      </c>
      <c r="T182" s="84">
        <v>0.4</v>
      </c>
      <c r="U182" s="84">
        <v>0.4</v>
      </c>
      <c r="V182" s="84">
        <v>0.5</v>
      </c>
      <c r="W182" s="84">
        <v>0.6</v>
      </c>
      <c r="X182" s="168"/>
    </row>
    <row r="183" spans="11:24" x14ac:dyDescent="0.25">
      <c r="K183" s="77" t="s">
        <v>432</v>
      </c>
      <c r="L183" s="78" t="s">
        <v>433</v>
      </c>
      <c r="M183" s="79" t="s">
        <v>434</v>
      </c>
      <c r="N183" s="80" t="s">
        <v>475</v>
      </c>
      <c r="O183" s="81" t="s">
        <v>476</v>
      </c>
      <c r="P183" s="82" t="s">
        <v>477</v>
      </c>
      <c r="Q183" s="80">
        <v>127</v>
      </c>
      <c r="R183" s="82" t="s">
        <v>743</v>
      </c>
      <c r="S183" s="83" t="s">
        <v>45</v>
      </c>
      <c r="T183" s="84">
        <v>0.3</v>
      </c>
      <c r="U183" s="84">
        <v>0.3</v>
      </c>
      <c r="V183" s="84">
        <v>0.4</v>
      </c>
      <c r="W183" s="84">
        <v>0.5</v>
      </c>
      <c r="X183" s="168"/>
    </row>
    <row r="184" spans="11:24" x14ac:dyDescent="0.25">
      <c r="K184" s="77" t="s">
        <v>432</v>
      </c>
      <c r="L184" s="78" t="s">
        <v>433</v>
      </c>
      <c r="M184" s="79" t="s">
        <v>434</v>
      </c>
      <c r="N184" s="80" t="s">
        <v>475</v>
      </c>
      <c r="O184" s="81" t="s">
        <v>476</v>
      </c>
      <c r="P184" s="82" t="s">
        <v>477</v>
      </c>
      <c r="Q184" s="80">
        <v>184</v>
      </c>
      <c r="R184" s="82" t="s">
        <v>744</v>
      </c>
      <c r="S184" s="83" t="s">
        <v>45</v>
      </c>
      <c r="T184" s="84">
        <v>0.3</v>
      </c>
      <c r="U184" s="84">
        <v>0.3</v>
      </c>
      <c r="V184" s="84">
        <v>0.4</v>
      </c>
      <c r="W184" s="84">
        <v>0.5</v>
      </c>
      <c r="X184" s="168"/>
    </row>
    <row r="185" spans="11:24" x14ac:dyDescent="0.25">
      <c r="K185" s="77" t="s">
        <v>432</v>
      </c>
      <c r="L185" s="78" t="s">
        <v>433</v>
      </c>
      <c r="M185" s="79" t="s">
        <v>434</v>
      </c>
      <c r="N185" s="80" t="s">
        <v>432</v>
      </c>
      <c r="O185" s="81" t="s">
        <v>435</v>
      </c>
      <c r="P185" s="82" t="s">
        <v>436</v>
      </c>
      <c r="Q185" s="80" t="s">
        <v>160</v>
      </c>
      <c r="R185" s="82" t="s">
        <v>745</v>
      </c>
      <c r="S185" s="83" t="s">
        <v>45</v>
      </c>
      <c r="T185" s="84">
        <v>0.3</v>
      </c>
      <c r="U185" s="84">
        <v>0.3</v>
      </c>
      <c r="V185" s="84">
        <v>0.4</v>
      </c>
      <c r="W185" s="84">
        <v>0.5</v>
      </c>
      <c r="X185" s="168"/>
    </row>
    <row r="186" spans="11:24" x14ac:dyDescent="0.25">
      <c r="K186" s="77" t="s">
        <v>416</v>
      </c>
      <c r="L186" s="78" t="s">
        <v>417</v>
      </c>
      <c r="M186" s="79" t="s">
        <v>418</v>
      </c>
      <c r="N186" s="80">
        <v>11</v>
      </c>
      <c r="O186" s="81" t="s">
        <v>419</v>
      </c>
      <c r="P186" s="82" t="s">
        <v>420</v>
      </c>
      <c r="Q186" s="80">
        <v>128</v>
      </c>
      <c r="R186" s="82" t="s">
        <v>746</v>
      </c>
      <c r="S186" s="83" t="s">
        <v>6</v>
      </c>
      <c r="T186" s="84">
        <v>0</v>
      </c>
      <c r="U186" s="84">
        <v>0.15</v>
      </c>
      <c r="V186" s="84">
        <v>0.25</v>
      </c>
      <c r="W186" s="84">
        <v>0.35</v>
      </c>
      <c r="X186" s="168"/>
    </row>
    <row r="187" spans="11:24" x14ac:dyDescent="0.25">
      <c r="K187" s="77" t="s">
        <v>432</v>
      </c>
      <c r="L187" s="78" t="s">
        <v>433</v>
      </c>
      <c r="M187" s="79" t="s">
        <v>434</v>
      </c>
      <c r="N187" s="80" t="s">
        <v>542</v>
      </c>
      <c r="O187" s="81" t="s">
        <v>543</v>
      </c>
      <c r="P187" s="82" t="s">
        <v>544</v>
      </c>
      <c r="Q187" s="80">
        <v>129</v>
      </c>
      <c r="R187" s="82" t="s">
        <v>747</v>
      </c>
      <c r="S187" s="83" t="s">
        <v>45</v>
      </c>
      <c r="T187" s="84">
        <v>0.4</v>
      </c>
      <c r="U187" s="84">
        <v>0.4</v>
      </c>
      <c r="V187" s="84">
        <v>0.5</v>
      </c>
      <c r="W187" s="84">
        <v>0.6</v>
      </c>
      <c r="X187" s="168"/>
    </row>
    <row r="188" spans="11:24" x14ac:dyDescent="0.25">
      <c r="K188" s="77" t="s">
        <v>432</v>
      </c>
      <c r="L188" s="78" t="s">
        <v>433</v>
      </c>
      <c r="M188" s="79" t="s">
        <v>434</v>
      </c>
      <c r="N188" s="80" t="s">
        <v>496</v>
      </c>
      <c r="O188" s="81" t="s">
        <v>497</v>
      </c>
      <c r="P188" s="82" t="s">
        <v>498</v>
      </c>
      <c r="Q188" s="80">
        <v>130</v>
      </c>
      <c r="R188" s="82" t="s">
        <v>748</v>
      </c>
      <c r="S188" s="83" t="s">
        <v>45</v>
      </c>
      <c r="T188" s="84">
        <v>0.3</v>
      </c>
      <c r="U188" s="84">
        <v>0.3</v>
      </c>
      <c r="V188" s="84">
        <v>0.4</v>
      </c>
      <c r="W188" s="84">
        <v>0.5</v>
      </c>
      <c r="X188" s="168"/>
    </row>
    <row r="189" spans="11:24" x14ac:dyDescent="0.25">
      <c r="K189" s="77" t="s">
        <v>432</v>
      </c>
      <c r="L189" s="78" t="s">
        <v>433</v>
      </c>
      <c r="M189" s="79" t="s">
        <v>434</v>
      </c>
      <c r="N189" s="80" t="s">
        <v>416</v>
      </c>
      <c r="O189" s="81" t="s">
        <v>445</v>
      </c>
      <c r="P189" s="82" t="s">
        <v>446</v>
      </c>
      <c r="Q189" s="80">
        <v>185</v>
      </c>
      <c r="R189" s="82" t="s">
        <v>749</v>
      </c>
      <c r="S189" s="83" t="s">
        <v>45</v>
      </c>
      <c r="T189" s="84">
        <v>0.3</v>
      </c>
      <c r="U189" s="84">
        <v>0.3</v>
      </c>
      <c r="V189" s="84">
        <v>0.4</v>
      </c>
      <c r="W189" s="84">
        <v>0.5</v>
      </c>
      <c r="X189" s="168"/>
    </row>
    <row r="190" spans="11:24" x14ac:dyDescent="0.25">
      <c r="K190" s="77" t="s">
        <v>416</v>
      </c>
      <c r="L190" s="78" t="s">
        <v>417</v>
      </c>
      <c r="M190" s="79" t="s">
        <v>418</v>
      </c>
      <c r="N190" s="80" t="s">
        <v>470</v>
      </c>
      <c r="O190" s="81" t="s">
        <v>471</v>
      </c>
      <c r="P190" s="82" t="s">
        <v>472</v>
      </c>
      <c r="Q190" s="80">
        <v>186</v>
      </c>
      <c r="R190" s="82" t="s">
        <v>750</v>
      </c>
      <c r="S190" s="83" t="s">
        <v>45</v>
      </c>
      <c r="T190" s="84">
        <v>0</v>
      </c>
      <c r="U190" s="84">
        <v>0</v>
      </c>
      <c r="V190" s="84">
        <v>0</v>
      </c>
      <c r="W190" s="84">
        <v>0</v>
      </c>
      <c r="X190" s="168"/>
    </row>
    <row r="191" spans="11:24" x14ac:dyDescent="0.25">
      <c r="K191" s="77" t="s">
        <v>416</v>
      </c>
      <c r="L191" s="78" t="s">
        <v>417</v>
      </c>
      <c r="M191" s="79" t="s">
        <v>418</v>
      </c>
      <c r="N191" s="80" t="s">
        <v>456</v>
      </c>
      <c r="O191" s="81" t="s">
        <v>457</v>
      </c>
      <c r="P191" s="82" t="s">
        <v>458</v>
      </c>
      <c r="Q191" s="80">
        <v>131</v>
      </c>
      <c r="R191" s="82" t="s">
        <v>751</v>
      </c>
      <c r="S191" s="83" t="s">
        <v>6</v>
      </c>
      <c r="T191" s="84">
        <v>0</v>
      </c>
      <c r="U191" s="84">
        <v>0.15</v>
      </c>
      <c r="V191" s="84">
        <v>0.25</v>
      </c>
      <c r="W191" s="84">
        <v>0.35</v>
      </c>
      <c r="X191" s="168"/>
    </row>
    <row r="192" spans="11:24" x14ac:dyDescent="0.25">
      <c r="K192" s="77" t="s">
        <v>432</v>
      </c>
      <c r="L192" s="78" t="s">
        <v>433</v>
      </c>
      <c r="M192" s="79" t="s">
        <v>434</v>
      </c>
      <c r="N192" s="80" t="s">
        <v>432</v>
      </c>
      <c r="O192" s="81" t="s">
        <v>435</v>
      </c>
      <c r="P192" s="82" t="s">
        <v>436</v>
      </c>
      <c r="Q192" s="80">
        <v>132</v>
      </c>
      <c r="R192" s="82" t="s">
        <v>752</v>
      </c>
      <c r="S192" s="83" t="s">
        <v>45</v>
      </c>
      <c r="T192" s="84">
        <v>0.3</v>
      </c>
      <c r="U192" s="84">
        <v>0.3</v>
      </c>
      <c r="V192" s="84">
        <v>0.4</v>
      </c>
      <c r="W192" s="84">
        <v>0.5</v>
      </c>
      <c r="X192" s="168"/>
    </row>
    <row r="193" spans="11:24" x14ac:dyDescent="0.25">
      <c r="K193" s="77" t="s">
        <v>432</v>
      </c>
      <c r="L193" s="78" t="s">
        <v>433</v>
      </c>
      <c r="M193" s="79" t="s">
        <v>434</v>
      </c>
      <c r="N193" s="80" t="s">
        <v>475</v>
      </c>
      <c r="O193" s="81" t="s">
        <v>476</v>
      </c>
      <c r="P193" s="82" t="s">
        <v>477</v>
      </c>
      <c r="Q193" s="80">
        <v>133</v>
      </c>
      <c r="R193" s="82" t="s">
        <v>753</v>
      </c>
      <c r="S193" s="83" t="s">
        <v>45</v>
      </c>
      <c r="T193" s="84">
        <v>0.4</v>
      </c>
      <c r="U193" s="84">
        <v>0.4</v>
      </c>
      <c r="V193" s="84">
        <v>0.5</v>
      </c>
      <c r="W193" s="84">
        <v>0.6</v>
      </c>
      <c r="X193" s="168"/>
    </row>
    <row r="194" spans="11:24" x14ac:dyDescent="0.25">
      <c r="K194" s="77" t="s">
        <v>432</v>
      </c>
      <c r="L194" s="78" t="s">
        <v>433</v>
      </c>
      <c r="M194" s="79" t="s">
        <v>434</v>
      </c>
      <c r="N194" s="80" t="s">
        <v>432</v>
      </c>
      <c r="O194" s="81" t="s">
        <v>435</v>
      </c>
      <c r="P194" s="82" t="s">
        <v>436</v>
      </c>
      <c r="Q194" s="80">
        <v>187</v>
      </c>
      <c r="R194" s="82" t="s">
        <v>754</v>
      </c>
      <c r="S194" s="83" t="s">
        <v>45</v>
      </c>
      <c r="T194" s="84">
        <v>0.3</v>
      </c>
      <c r="U194" s="84">
        <v>0.3</v>
      </c>
      <c r="V194" s="84">
        <v>0.4</v>
      </c>
      <c r="W194" s="84">
        <v>0.5</v>
      </c>
      <c r="X194" s="168"/>
    </row>
    <row r="195" spans="11:24" x14ac:dyDescent="0.25">
      <c r="K195" s="77" t="s">
        <v>416</v>
      </c>
      <c r="L195" s="78" t="s">
        <v>417</v>
      </c>
      <c r="M195" s="79" t="s">
        <v>418</v>
      </c>
      <c r="N195" s="80" t="s">
        <v>470</v>
      </c>
      <c r="O195" s="81" t="s">
        <v>471</v>
      </c>
      <c r="P195" s="82" t="s">
        <v>472</v>
      </c>
      <c r="Q195" s="80">
        <v>134</v>
      </c>
      <c r="R195" s="82" t="s">
        <v>755</v>
      </c>
      <c r="S195" s="83" t="s">
        <v>6</v>
      </c>
      <c r="T195" s="84">
        <v>0</v>
      </c>
      <c r="U195" s="84">
        <v>0.15</v>
      </c>
      <c r="V195" s="84">
        <v>0.25</v>
      </c>
      <c r="W195" s="84">
        <v>0.3</v>
      </c>
      <c r="X195" s="168"/>
    </row>
    <row r="196" spans="11:24" x14ac:dyDescent="0.25">
      <c r="K196" s="77" t="s">
        <v>432</v>
      </c>
      <c r="L196" s="78" t="s">
        <v>433</v>
      </c>
      <c r="M196" s="79" t="s">
        <v>434</v>
      </c>
      <c r="N196" s="80" t="s">
        <v>432</v>
      </c>
      <c r="O196" s="81" t="s">
        <v>435</v>
      </c>
      <c r="P196" s="82" t="s">
        <v>436</v>
      </c>
      <c r="Q196" s="80">
        <v>188</v>
      </c>
      <c r="R196" s="82" t="s">
        <v>756</v>
      </c>
      <c r="S196" s="83" t="s">
        <v>45</v>
      </c>
      <c r="T196" s="84">
        <v>0.3</v>
      </c>
      <c r="U196" s="84">
        <v>0.3</v>
      </c>
      <c r="V196" s="84">
        <v>0.4</v>
      </c>
      <c r="W196" s="84">
        <v>0.5</v>
      </c>
      <c r="X196" s="168"/>
    </row>
    <row r="197" spans="11:24" x14ac:dyDescent="0.25">
      <c r="K197" s="77" t="s">
        <v>432</v>
      </c>
      <c r="L197" s="78" t="s">
        <v>433</v>
      </c>
      <c r="M197" s="79" t="s">
        <v>434</v>
      </c>
      <c r="N197" s="80" t="s">
        <v>416</v>
      </c>
      <c r="O197" s="81" t="s">
        <v>445</v>
      </c>
      <c r="P197" s="82" t="s">
        <v>446</v>
      </c>
      <c r="Q197" s="80">
        <v>135</v>
      </c>
      <c r="R197" s="82" t="s">
        <v>757</v>
      </c>
      <c r="S197" s="83" t="s">
        <v>45</v>
      </c>
      <c r="T197" s="84">
        <v>0.3</v>
      </c>
      <c r="U197" s="84">
        <v>0.3</v>
      </c>
      <c r="V197" s="84">
        <v>0.4</v>
      </c>
      <c r="W197" s="84">
        <v>0.5</v>
      </c>
      <c r="X197" s="168"/>
    </row>
    <row r="198" spans="11:24" x14ac:dyDescent="0.25">
      <c r="K198" s="77" t="s">
        <v>416</v>
      </c>
      <c r="L198" s="78" t="s">
        <v>417</v>
      </c>
      <c r="M198" s="79" t="s">
        <v>418</v>
      </c>
      <c r="N198" s="80">
        <v>11</v>
      </c>
      <c r="O198" s="81" t="s">
        <v>419</v>
      </c>
      <c r="P198" s="82" t="s">
        <v>420</v>
      </c>
      <c r="Q198" s="80">
        <v>136</v>
      </c>
      <c r="R198" s="82" t="s">
        <v>758</v>
      </c>
      <c r="S198" s="83" t="s">
        <v>6</v>
      </c>
      <c r="T198" s="84">
        <v>0</v>
      </c>
      <c r="U198" s="84">
        <v>0.15</v>
      </c>
      <c r="V198" s="84">
        <v>0.25</v>
      </c>
      <c r="W198" s="84">
        <v>0.35</v>
      </c>
      <c r="X198" s="168"/>
    </row>
    <row r="199" spans="11:24" x14ac:dyDescent="0.25">
      <c r="K199" s="77" t="s">
        <v>432</v>
      </c>
      <c r="L199" s="78" t="s">
        <v>433</v>
      </c>
      <c r="M199" s="79" t="s">
        <v>434</v>
      </c>
      <c r="N199" s="80" t="s">
        <v>475</v>
      </c>
      <c r="O199" s="81" t="s">
        <v>476</v>
      </c>
      <c r="P199" s="82" t="s">
        <v>477</v>
      </c>
      <c r="Q199" s="80">
        <v>137</v>
      </c>
      <c r="R199" s="82" t="s">
        <v>759</v>
      </c>
      <c r="S199" s="83" t="s">
        <v>45</v>
      </c>
      <c r="T199" s="84">
        <v>0.3</v>
      </c>
      <c r="U199" s="84">
        <v>0.3</v>
      </c>
      <c r="V199" s="84">
        <v>0.4</v>
      </c>
      <c r="W199" s="84">
        <v>0.5</v>
      </c>
      <c r="X199" s="168"/>
    </row>
    <row r="200" spans="11:24" x14ac:dyDescent="0.25">
      <c r="K200" s="77" t="s">
        <v>416</v>
      </c>
      <c r="L200" s="78" t="s">
        <v>417</v>
      </c>
      <c r="M200" s="79" t="s">
        <v>418</v>
      </c>
      <c r="N200" s="80" t="s">
        <v>470</v>
      </c>
      <c r="O200" s="81" t="s">
        <v>471</v>
      </c>
      <c r="P200" s="82" t="s">
        <v>472</v>
      </c>
      <c r="Q200" s="80">
        <v>138</v>
      </c>
      <c r="R200" s="82" t="s">
        <v>760</v>
      </c>
      <c r="S200" s="83" t="s">
        <v>45</v>
      </c>
      <c r="T200" s="84">
        <v>0</v>
      </c>
      <c r="U200" s="84">
        <v>0</v>
      </c>
      <c r="V200" s="84">
        <v>0</v>
      </c>
      <c r="W200" s="84">
        <v>0</v>
      </c>
      <c r="X200" s="168"/>
    </row>
    <row r="201" spans="11:24" x14ac:dyDescent="0.25">
      <c r="K201" s="77" t="s">
        <v>432</v>
      </c>
      <c r="L201" s="78" t="s">
        <v>433</v>
      </c>
      <c r="M201" s="79" t="s">
        <v>434</v>
      </c>
      <c r="N201" s="80" t="s">
        <v>475</v>
      </c>
      <c r="O201" s="81" t="s">
        <v>476</v>
      </c>
      <c r="P201" s="82" t="s">
        <v>477</v>
      </c>
      <c r="Q201" s="80">
        <v>139</v>
      </c>
      <c r="R201" s="82" t="s">
        <v>761</v>
      </c>
      <c r="S201" s="83" t="s">
        <v>45</v>
      </c>
      <c r="T201" s="84">
        <v>0.3</v>
      </c>
      <c r="U201" s="84">
        <v>0.3</v>
      </c>
      <c r="V201" s="84">
        <v>0.4</v>
      </c>
      <c r="W201" s="84">
        <v>0.5</v>
      </c>
      <c r="X201" s="168"/>
    </row>
    <row r="202" spans="11:24" x14ac:dyDescent="0.25">
      <c r="K202" s="77" t="s">
        <v>432</v>
      </c>
      <c r="L202" s="78" t="s">
        <v>433</v>
      </c>
      <c r="M202" s="79" t="s">
        <v>434</v>
      </c>
      <c r="N202" s="80" t="s">
        <v>475</v>
      </c>
      <c r="O202" s="81" t="s">
        <v>476</v>
      </c>
      <c r="P202" s="82" t="s">
        <v>477</v>
      </c>
      <c r="Q202" s="80">
        <v>189</v>
      </c>
      <c r="R202" s="82" t="s">
        <v>762</v>
      </c>
      <c r="S202" s="83" t="s">
        <v>45</v>
      </c>
      <c r="T202" s="84">
        <v>0.3</v>
      </c>
      <c r="U202" s="84">
        <v>0.3</v>
      </c>
      <c r="V202" s="84">
        <v>0.4</v>
      </c>
      <c r="W202" s="84">
        <v>0.5</v>
      </c>
      <c r="X202" s="168"/>
    </row>
    <row r="203" spans="11:24" x14ac:dyDescent="0.25">
      <c r="K203" s="77" t="s">
        <v>416</v>
      </c>
      <c r="L203" s="78" t="s">
        <v>417</v>
      </c>
      <c r="M203" s="79" t="s">
        <v>418</v>
      </c>
      <c r="N203" s="80" t="s">
        <v>470</v>
      </c>
      <c r="O203" s="81" t="s">
        <v>471</v>
      </c>
      <c r="P203" s="82" t="s">
        <v>472</v>
      </c>
      <c r="Q203" s="80">
        <v>140</v>
      </c>
      <c r="R203" s="82" t="s">
        <v>763</v>
      </c>
      <c r="S203" s="83" t="s">
        <v>45</v>
      </c>
      <c r="T203" s="84">
        <v>0</v>
      </c>
      <c r="U203" s="84">
        <v>0</v>
      </c>
      <c r="V203" s="84">
        <v>0</v>
      </c>
      <c r="W203" s="84">
        <v>0</v>
      </c>
      <c r="X203" s="168"/>
    </row>
    <row r="204" spans="11:24" x14ac:dyDescent="0.25">
      <c r="K204" s="77" t="s">
        <v>432</v>
      </c>
      <c r="L204" s="78" t="s">
        <v>433</v>
      </c>
      <c r="M204" s="79" t="s">
        <v>434</v>
      </c>
      <c r="N204" s="80" t="s">
        <v>491</v>
      </c>
      <c r="O204" s="81" t="s">
        <v>492</v>
      </c>
      <c r="P204" s="82" t="s">
        <v>493</v>
      </c>
      <c r="Q204" s="80">
        <v>141</v>
      </c>
      <c r="R204" s="82" t="s">
        <v>764</v>
      </c>
      <c r="S204" s="83" t="s">
        <v>45</v>
      </c>
      <c r="T204" s="84">
        <v>0.3</v>
      </c>
      <c r="U204" s="84">
        <v>0.3</v>
      </c>
      <c r="V204" s="84">
        <v>0.4</v>
      </c>
      <c r="W204" s="84">
        <v>0.5</v>
      </c>
      <c r="X204" s="168"/>
    </row>
    <row r="205" spans="11:24" x14ac:dyDescent="0.25">
      <c r="K205" s="77" t="s">
        <v>432</v>
      </c>
      <c r="L205" s="78" t="s">
        <v>433</v>
      </c>
      <c r="M205" s="79" t="s">
        <v>434</v>
      </c>
      <c r="N205" s="80" t="s">
        <v>542</v>
      </c>
      <c r="O205" s="81" t="s">
        <v>543</v>
      </c>
      <c r="P205" s="82" t="s">
        <v>544</v>
      </c>
      <c r="Q205" s="80">
        <v>142</v>
      </c>
      <c r="R205" s="82" t="s">
        <v>765</v>
      </c>
      <c r="S205" s="83" t="s">
        <v>45</v>
      </c>
      <c r="T205" s="84">
        <v>0.4</v>
      </c>
      <c r="U205" s="84">
        <v>0.4</v>
      </c>
      <c r="V205" s="84">
        <v>0.5</v>
      </c>
      <c r="W205" s="84">
        <v>0.6</v>
      </c>
      <c r="X205" s="168"/>
    </row>
    <row r="206" spans="11:24" x14ac:dyDescent="0.25">
      <c r="K206" s="77" t="s">
        <v>432</v>
      </c>
      <c r="L206" s="78" t="s">
        <v>433</v>
      </c>
      <c r="M206" s="79" t="s">
        <v>434</v>
      </c>
      <c r="N206" s="80" t="s">
        <v>416</v>
      </c>
      <c r="O206" s="81" t="s">
        <v>445</v>
      </c>
      <c r="P206" s="82" t="s">
        <v>446</v>
      </c>
      <c r="Q206" s="80">
        <v>143</v>
      </c>
      <c r="R206" s="82" t="s">
        <v>766</v>
      </c>
      <c r="S206" s="83" t="s">
        <v>45</v>
      </c>
      <c r="T206" s="84">
        <v>0.3</v>
      </c>
      <c r="U206" s="84">
        <v>0.3</v>
      </c>
      <c r="V206" s="84">
        <v>0.4</v>
      </c>
      <c r="W206" s="84">
        <v>0.5</v>
      </c>
      <c r="X206" s="168"/>
    </row>
    <row r="207" spans="11:24" x14ac:dyDescent="0.25">
      <c r="K207" s="77" t="s">
        <v>432</v>
      </c>
      <c r="L207" s="78" t="s">
        <v>433</v>
      </c>
      <c r="M207" s="79" t="s">
        <v>434</v>
      </c>
      <c r="N207" s="80" t="s">
        <v>475</v>
      </c>
      <c r="O207" s="81" t="s">
        <v>476</v>
      </c>
      <c r="P207" s="82" t="s">
        <v>477</v>
      </c>
      <c r="Q207" s="80">
        <v>144</v>
      </c>
      <c r="R207" s="82" t="s">
        <v>767</v>
      </c>
      <c r="S207" s="83" t="s">
        <v>45</v>
      </c>
      <c r="T207" s="84">
        <v>0.3</v>
      </c>
      <c r="U207" s="84">
        <v>0.3</v>
      </c>
      <c r="V207" s="84">
        <v>0.4</v>
      </c>
      <c r="W207" s="84">
        <v>0.5</v>
      </c>
      <c r="X207" s="168"/>
    </row>
    <row r="208" spans="11:24" x14ac:dyDescent="0.25">
      <c r="K208" s="77" t="s">
        <v>432</v>
      </c>
      <c r="L208" s="78" t="s">
        <v>433</v>
      </c>
      <c r="M208" s="79" t="s">
        <v>434</v>
      </c>
      <c r="N208" s="80" t="s">
        <v>475</v>
      </c>
      <c r="O208" s="81" t="s">
        <v>476</v>
      </c>
      <c r="P208" s="82" t="s">
        <v>477</v>
      </c>
      <c r="Q208" s="80">
        <v>190</v>
      </c>
      <c r="R208" s="82" t="s">
        <v>768</v>
      </c>
      <c r="S208" s="83" t="s">
        <v>45</v>
      </c>
      <c r="T208" s="84">
        <v>0.3</v>
      </c>
      <c r="U208" s="84">
        <v>0.3</v>
      </c>
      <c r="V208" s="84">
        <v>0.4</v>
      </c>
      <c r="W208" s="84">
        <v>0.5</v>
      </c>
      <c r="X208" s="168"/>
    </row>
    <row r="209" spans="11:24" x14ac:dyDescent="0.25">
      <c r="K209" s="77" t="s">
        <v>416</v>
      </c>
      <c r="L209" s="78" t="s">
        <v>417</v>
      </c>
      <c r="M209" s="79" t="s">
        <v>418</v>
      </c>
      <c r="N209" s="80" t="s">
        <v>456</v>
      </c>
      <c r="O209" s="81" t="s">
        <v>457</v>
      </c>
      <c r="P209" s="82" t="s">
        <v>458</v>
      </c>
      <c r="Q209" s="80">
        <v>146</v>
      </c>
      <c r="R209" s="82" t="s">
        <v>769</v>
      </c>
      <c r="S209" s="83" t="s">
        <v>6</v>
      </c>
      <c r="T209" s="84">
        <v>0</v>
      </c>
      <c r="U209" s="84">
        <v>0.15</v>
      </c>
      <c r="V209" s="84">
        <v>0.25</v>
      </c>
      <c r="W209" s="84">
        <v>0.35</v>
      </c>
      <c r="X209" s="168"/>
    </row>
    <row r="210" spans="11:24" x14ac:dyDescent="0.25">
      <c r="K210" s="77" t="s">
        <v>432</v>
      </c>
      <c r="L210" s="78" t="s">
        <v>433</v>
      </c>
      <c r="M210" s="79" t="s">
        <v>434</v>
      </c>
      <c r="N210" s="80" t="s">
        <v>416</v>
      </c>
      <c r="O210" s="81" t="s">
        <v>445</v>
      </c>
      <c r="P210" s="82" t="s">
        <v>446</v>
      </c>
      <c r="Q210" s="80">
        <v>191</v>
      </c>
      <c r="R210" s="82" t="s">
        <v>770</v>
      </c>
      <c r="S210" s="83" t="s">
        <v>45</v>
      </c>
      <c r="T210" s="84">
        <v>0.3</v>
      </c>
      <c r="U210" s="84">
        <v>0.3</v>
      </c>
      <c r="V210" s="84">
        <v>0.4</v>
      </c>
      <c r="W210" s="84">
        <v>0.5</v>
      </c>
      <c r="X210" s="168"/>
    </row>
    <row r="211" spans="11:24" x14ac:dyDescent="0.25">
      <c r="K211" s="77" t="s">
        <v>416</v>
      </c>
      <c r="L211" s="78" t="s">
        <v>417</v>
      </c>
      <c r="M211" s="79" t="s">
        <v>418</v>
      </c>
      <c r="N211" s="80" t="s">
        <v>456</v>
      </c>
      <c r="O211" s="81" t="s">
        <v>457</v>
      </c>
      <c r="P211" s="82" t="s">
        <v>458</v>
      </c>
      <c r="Q211" s="80">
        <v>147</v>
      </c>
      <c r="R211" s="82" t="s">
        <v>771</v>
      </c>
      <c r="S211" s="83" t="s">
        <v>6</v>
      </c>
      <c r="T211" s="84">
        <v>0</v>
      </c>
      <c r="U211" s="84">
        <v>0.15</v>
      </c>
      <c r="V211" s="84">
        <v>0.25</v>
      </c>
      <c r="W211" s="84">
        <v>0.35</v>
      </c>
      <c r="X211" s="168"/>
    </row>
    <row r="212" spans="11:24" x14ac:dyDescent="0.25">
      <c r="K212" s="77" t="s">
        <v>416</v>
      </c>
      <c r="L212" s="78" t="s">
        <v>417</v>
      </c>
      <c r="M212" s="79" t="s">
        <v>418</v>
      </c>
      <c r="N212" s="80" t="s">
        <v>456</v>
      </c>
      <c r="O212" s="81" t="s">
        <v>457</v>
      </c>
      <c r="P212" s="82" t="s">
        <v>458</v>
      </c>
      <c r="Q212" s="80">
        <v>192</v>
      </c>
      <c r="R212" s="82" t="s">
        <v>772</v>
      </c>
      <c r="S212" s="83" t="s">
        <v>6</v>
      </c>
      <c r="T212" s="84">
        <v>0</v>
      </c>
      <c r="U212" s="84">
        <v>0.15</v>
      </c>
      <c r="V212" s="84">
        <v>0.25</v>
      </c>
      <c r="W212" s="84">
        <v>0.35</v>
      </c>
      <c r="X212" s="168"/>
    </row>
    <row r="213" spans="11:24" x14ac:dyDescent="0.25">
      <c r="K213" s="77" t="s">
        <v>432</v>
      </c>
      <c r="L213" s="78" t="s">
        <v>433</v>
      </c>
      <c r="M213" s="79" t="s">
        <v>434</v>
      </c>
      <c r="N213" s="80" t="s">
        <v>496</v>
      </c>
      <c r="O213" s="81" t="s">
        <v>497</v>
      </c>
      <c r="P213" s="82" t="s">
        <v>498</v>
      </c>
      <c r="Q213" s="80">
        <v>193</v>
      </c>
      <c r="R213" s="82" t="s">
        <v>773</v>
      </c>
      <c r="S213" s="83" t="s">
        <v>45</v>
      </c>
      <c r="T213" s="84">
        <v>0.3</v>
      </c>
      <c r="U213" s="84">
        <v>0.3</v>
      </c>
      <c r="V213" s="84">
        <v>0.4</v>
      </c>
      <c r="W213" s="84">
        <v>0.5</v>
      </c>
      <c r="X213" s="168"/>
    </row>
  </sheetData>
  <sheetProtection algorithmName="SHA-512" hashValue="EzxHebK0cCB+K6aRNPdxo791VJFlmR9Kf+WxKoG2lN/olPfFZcLpEoTrSqnEyrX2Rx5iOEI7GHp/+xKEFpKaTg==" saltValue="3pl+/TJjETJDUYJzWO9KZQ=="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5"/>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774</v>
      </c>
      <c r="C1" t="s">
        <v>775</v>
      </c>
      <c r="D1" t="s">
        <v>207</v>
      </c>
      <c r="E1" t="s">
        <v>776</v>
      </c>
      <c r="F1" t="s">
        <v>777</v>
      </c>
      <c r="N1" s="6" t="s">
        <v>6</v>
      </c>
    </row>
    <row r="2" spans="1:14" x14ac:dyDescent="0.25">
      <c r="B2" s="5" t="e">
        <f>#REF!</f>
        <v>#REF!</v>
      </c>
      <c r="C2" t="e">
        <f>B2-#REF!</f>
        <v>#REF!</v>
      </c>
      <c r="D2" t="e">
        <f>YEAR(B2)</f>
        <v>#REF!</v>
      </c>
      <c r="E2" t="e">
        <f>VLOOKUP(D2,$J$2:$K$78,2,FALSE)</f>
        <v>#REF!</v>
      </c>
      <c r="F2" t="e">
        <f>C2/E2</f>
        <v>#REF!</v>
      </c>
      <c r="J2">
        <v>2023</v>
      </c>
      <c r="K2">
        <v>365</v>
      </c>
      <c r="N2" s="6" t="s">
        <v>45</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778</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779</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780</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781</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782</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6"/>
  <dimension ref="A1:J29"/>
  <sheetViews>
    <sheetView topLeftCell="A13" workbookViewId="0">
      <selection activeCell="A13" sqref="A13"/>
    </sheetView>
  </sheetViews>
  <sheetFormatPr defaultRowHeight="15" x14ac:dyDescent="0.25"/>
  <sheetData>
    <row r="1" spans="1:10" x14ac:dyDescent="0.25">
      <c r="A1" t="s">
        <v>783</v>
      </c>
      <c r="J1" t="s">
        <v>6</v>
      </c>
    </row>
    <row r="2" spans="1:10" x14ac:dyDescent="0.25">
      <c r="A2" t="s">
        <v>784</v>
      </c>
      <c r="J2" t="s">
        <v>45</v>
      </c>
    </row>
    <row r="4" spans="1:10" x14ac:dyDescent="0.25">
      <c r="A4" t="s">
        <v>785</v>
      </c>
    </row>
    <row r="5" spans="1:10" x14ac:dyDescent="0.25">
      <c r="A5" t="s">
        <v>786</v>
      </c>
    </row>
    <row r="6" spans="1:10" x14ac:dyDescent="0.25">
      <c r="A6" t="s">
        <v>787</v>
      </c>
    </row>
    <row r="7" spans="1:10" x14ac:dyDescent="0.25">
      <c r="A7" t="s">
        <v>788</v>
      </c>
    </row>
    <row r="8" spans="1:10" ht="15.75" thickBot="1" x14ac:dyDescent="0.3">
      <c r="A8" t="s">
        <v>789</v>
      </c>
    </row>
    <row r="9" spans="1:10" ht="102" thickBot="1" x14ac:dyDescent="0.3">
      <c r="A9" s="1" t="s">
        <v>790</v>
      </c>
    </row>
    <row r="10" spans="1:10" ht="102" thickBot="1" x14ac:dyDescent="0.3">
      <c r="A10" s="2" t="s">
        <v>791</v>
      </c>
    </row>
    <row r="11" spans="1:10" ht="90.75" thickBot="1" x14ac:dyDescent="0.3">
      <c r="A11" s="2" t="s">
        <v>792</v>
      </c>
    </row>
    <row r="12" spans="1:10" ht="15.75" thickBot="1" x14ac:dyDescent="0.3">
      <c r="A12" s="3"/>
    </row>
    <row r="13" spans="1:10" ht="169.5" thickBot="1" x14ac:dyDescent="0.3">
      <c r="A13" s="1" t="s">
        <v>793</v>
      </c>
    </row>
    <row r="14" spans="1:10" ht="169.5" thickBot="1" x14ac:dyDescent="0.3">
      <c r="A14" s="2" t="s">
        <v>794</v>
      </c>
    </row>
    <row r="16" spans="1:10" ht="15.75" thickBot="1" x14ac:dyDescent="0.3"/>
    <row r="17" spans="1:1" ht="68.25" thickBot="1" x14ac:dyDescent="0.3">
      <c r="A17" s="1" t="s">
        <v>795</v>
      </c>
    </row>
    <row r="18" spans="1:1" ht="90.75" thickBot="1" x14ac:dyDescent="0.3">
      <c r="A18" s="2" t="s">
        <v>796</v>
      </c>
    </row>
    <row r="19" spans="1:1" ht="90.75" thickBot="1" x14ac:dyDescent="0.3">
      <c r="A19" s="2" t="s">
        <v>797</v>
      </c>
    </row>
    <row r="20" spans="1:1" ht="90.75" thickBot="1" x14ac:dyDescent="0.3">
      <c r="A20" s="2" t="s">
        <v>798</v>
      </c>
    </row>
    <row r="21" spans="1:1" ht="79.5" thickBot="1" x14ac:dyDescent="0.3">
      <c r="A21" s="2" t="s">
        <v>799</v>
      </c>
    </row>
    <row r="23" spans="1:1" ht="15.75" thickBot="1" x14ac:dyDescent="0.3"/>
    <row r="24" spans="1:1" ht="113.25" thickBot="1" x14ac:dyDescent="0.3">
      <c r="A24" s="1" t="s">
        <v>800</v>
      </c>
    </row>
    <row r="25" spans="1:1" ht="113.25" thickBot="1" x14ac:dyDescent="0.3">
      <c r="A25" s="2" t="s">
        <v>801</v>
      </c>
    </row>
    <row r="26" spans="1:1" ht="102" thickBot="1" x14ac:dyDescent="0.3">
      <c r="A26" s="2" t="s">
        <v>802</v>
      </c>
    </row>
    <row r="28" spans="1:1" x14ac:dyDescent="0.25">
      <c r="A28" t="s">
        <v>803</v>
      </c>
    </row>
    <row r="29" spans="1:1" x14ac:dyDescent="0.25">
      <c r="A29" t="s">
        <v>804</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19</v>
      </c>
    </row>
    <row r="2" spans="2:2" x14ac:dyDescent="0.25">
      <c r="B2" t="s">
        <v>20</v>
      </c>
    </row>
    <row r="3" spans="2:2" x14ac:dyDescent="0.25">
      <c r="B3" t="s">
        <v>21</v>
      </c>
    </row>
    <row r="4" spans="2:2" ht="18.75" customHeight="1" x14ac:dyDescent="0.25">
      <c r="B4" t="s">
        <v>22</v>
      </c>
    </row>
    <row r="5" spans="2:2" x14ac:dyDescent="0.25">
      <c r="B5" t="s">
        <v>23</v>
      </c>
    </row>
    <row r="6" spans="2:2" x14ac:dyDescent="0.25">
      <c r="B6" t="s">
        <v>24</v>
      </c>
    </row>
    <row r="7" spans="2:2" x14ac:dyDescent="0.25">
      <c r="B7" t="s">
        <v>25</v>
      </c>
    </row>
    <row r="8" spans="2:2" x14ac:dyDescent="0.25">
      <c r="B8" t="s">
        <v>26</v>
      </c>
    </row>
    <row r="9" spans="2:2" x14ac:dyDescent="0.25">
      <c r="B9" t="s">
        <v>27</v>
      </c>
    </row>
    <row r="10" spans="2:2" x14ac:dyDescent="0.25">
      <c r="B10" t="s">
        <v>28</v>
      </c>
    </row>
    <row r="11" spans="2:2" x14ac:dyDescent="0.25">
      <c r="B11" t="s">
        <v>29</v>
      </c>
    </row>
    <row r="12" spans="2:2" x14ac:dyDescent="0.25">
      <c r="B12" t="s">
        <v>30</v>
      </c>
    </row>
    <row r="13" spans="2:2" x14ac:dyDescent="0.25">
      <c r="B13" t="s">
        <v>31</v>
      </c>
    </row>
    <row r="14" spans="2:2" x14ac:dyDescent="0.25">
      <c r="B14" t="s">
        <v>32</v>
      </c>
    </row>
    <row r="15" spans="2:2" x14ac:dyDescent="0.25">
      <c r="B15" t="s">
        <v>33</v>
      </c>
    </row>
    <row r="16" spans="2:2" x14ac:dyDescent="0.25">
      <c r="B16" t="s">
        <v>34</v>
      </c>
    </row>
    <row r="17" spans="2:2" x14ac:dyDescent="0.25">
      <c r="B17" t="s">
        <v>35</v>
      </c>
    </row>
    <row r="18" spans="2:2" x14ac:dyDescent="0.25">
      <c r="B18" t="s">
        <v>36</v>
      </c>
    </row>
    <row r="19" spans="2:2" x14ac:dyDescent="0.25">
      <c r="B19" t="s">
        <v>37</v>
      </c>
    </row>
    <row r="20" spans="2:2" x14ac:dyDescent="0.25">
      <c r="B20" t="s">
        <v>38</v>
      </c>
    </row>
    <row r="21" spans="2:2" x14ac:dyDescent="0.25">
      <c r="B21" t="s">
        <v>39</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theme="9" tint="0.79998168889431442"/>
    <pageSetUpPr fitToPage="1"/>
  </sheetPr>
  <dimension ref="A1:N55"/>
  <sheetViews>
    <sheetView view="pageBreakPreview" zoomScale="175" zoomScaleNormal="100" zoomScaleSheetLayoutView="175" workbookViewId="0">
      <selection activeCell="E2" sqref="E2"/>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48" t="s">
        <v>40</v>
      </c>
      <c r="B1" s="348"/>
      <c r="C1" s="348"/>
      <c r="D1" s="348"/>
      <c r="E1" s="349"/>
      <c r="F1" s="349"/>
      <c r="G1" s="349"/>
      <c r="H1" s="349"/>
      <c r="I1" s="349"/>
      <c r="J1" s="349"/>
      <c r="K1" s="349"/>
      <c r="L1" s="349"/>
      <c r="M1" s="133"/>
      <c r="N1" s="133"/>
    </row>
    <row r="2" spans="1:14" s="132" customFormat="1" ht="30" customHeight="1" x14ac:dyDescent="0.25">
      <c r="A2" s="337" t="s">
        <v>41</v>
      </c>
      <c r="B2" s="337"/>
      <c r="C2" s="337"/>
      <c r="D2" s="337"/>
      <c r="E2" s="36">
        <v>2024</v>
      </c>
      <c r="F2" s="155"/>
      <c r="G2" s="155"/>
      <c r="H2" s="155"/>
      <c r="I2" s="155"/>
      <c r="J2" s="155"/>
      <c r="K2" s="155"/>
      <c r="L2" s="156"/>
    </row>
    <row r="3" spans="1:14" s="132" customFormat="1" ht="30" customHeight="1" x14ac:dyDescent="0.25">
      <c r="A3" s="337" t="s">
        <v>42</v>
      </c>
      <c r="B3" s="337"/>
      <c r="C3" s="337"/>
      <c r="D3" s="337"/>
      <c r="E3" s="339"/>
      <c r="F3" s="339"/>
      <c r="G3" s="339"/>
      <c r="H3" s="339"/>
      <c r="I3" s="339"/>
      <c r="J3" s="339"/>
      <c r="K3" s="339"/>
      <c r="L3" s="339"/>
    </row>
    <row r="4" spans="1:14" s="132" customFormat="1" ht="30" hidden="1" customHeight="1" x14ac:dyDescent="0.25">
      <c r="A4" s="337" t="s">
        <v>43</v>
      </c>
      <c r="B4" s="337"/>
      <c r="C4" s="337"/>
      <c r="D4" s="334"/>
      <c r="E4" s="37"/>
      <c r="F4" s="353"/>
      <c r="G4" s="353"/>
      <c r="H4" s="353"/>
      <c r="I4" s="353"/>
      <c r="J4" s="353"/>
      <c r="K4" s="353"/>
      <c r="L4" s="353"/>
    </row>
    <row r="5" spans="1:14" s="132" customFormat="1" ht="30" customHeight="1" x14ac:dyDescent="0.25">
      <c r="A5" s="334" t="s">
        <v>44</v>
      </c>
      <c r="B5" s="335"/>
      <c r="C5" s="335"/>
      <c r="D5" s="336"/>
      <c r="E5" s="157" t="s">
        <v>6</v>
      </c>
      <c r="F5" s="155"/>
      <c r="G5" s="155"/>
      <c r="H5" s="155"/>
      <c r="I5" s="155"/>
      <c r="J5" s="155"/>
      <c r="K5" s="155"/>
      <c r="L5" s="155"/>
    </row>
    <row r="6" spans="1:14" s="132" customFormat="1" ht="30" customHeight="1" x14ac:dyDescent="0.25">
      <c r="A6" s="337" t="s">
        <v>46</v>
      </c>
      <c r="B6" s="337"/>
      <c r="C6" s="337"/>
      <c r="D6" s="334"/>
      <c r="E6" s="37"/>
      <c r="F6" s="155"/>
      <c r="G6" s="155"/>
      <c r="H6" s="155"/>
      <c r="I6" s="155"/>
      <c r="J6" s="155"/>
      <c r="K6" s="155"/>
      <c r="L6" s="155"/>
    </row>
    <row r="7" spans="1:14" s="132" customFormat="1" ht="30" customHeight="1" x14ac:dyDescent="0.25">
      <c r="A7" s="334" t="s">
        <v>47</v>
      </c>
      <c r="B7" s="335"/>
      <c r="C7" s="335"/>
      <c r="D7" s="336"/>
      <c r="E7" s="37"/>
      <c r="F7" s="155"/>
      <c r="G7" s="155"/>
      <c r="H7" s="155"/>
      <c r="I7" s="155"/>
      <c r="J7" s="155"/>
      <c r="K7" s="155"/>
      <c r="L7" s="155"/>
    </row>
    <row r="8" spans="1:14" s="132" customFormat="1" ht="51.75" customHeight="1" x14ac:dyDescent="0.25">
      <c r="A8" s="337" t="s">
        <v>48</v>
      </c>
      <c r="B8" s="337"/>
      <c r="C8" s="337"/>
      <c r="D8" s="334"/>
      <c r="E8" s="37"/>
      <c r="F8" s="353"/>
      <c r="G8" s="353"/>
      <c r="H8" s="353"/>
      <c r="I8" s="353"/>
      <c r="J8" s="353"/>
      <c r="K8" s="353"/>
      <c r="L8" s="353"/>
    </row>
    <row r="9" spans="1:14" s="132" customFormat="1" ht="51.75" customHeight="1" x14ac:dyDescent="0.25">
      <c r="A9" s="337" t="s">
        <v>842</v>
      </c>
      <c r="B9" s="337"/>
      <c r="C9" s="337"/>
      <c r="D9" s="334"/>
      <c r="E9" s="37"/>
      <c r="F9" s="155"/>
      <c r="G9" s="155"/>
      <c r="H9" s="155"/>
      <c r="I9" s="155"/>
      <c r="J9" s="155"/>
      <c r="K9" s="155"/>
      <c r="L9" s="155"/>
    </row>
    <row r="10" spans="1:14" s="132" customFormat="1" ht="51.75" customHeight="1" x14ac:dyDescent="0.25">
      <c r="A10" s="334" t="s">
        <v>49</v>
      </c>
      <c r="B10" s="335"/>
      <c r="C10" s="335"/>
      <c r="D10" s="336"/>
      <c r="E10" s="37"/>
      <c r="F10" s="155"/>
      <c r="G10" s="155"/>
      <c r="H10" s="155"/>
      <c r="I10" s="155"/>
      <c r="J10" s="155"/>
      <c r="K10" s="155"/>
      <c r="L10" s="155"/>
    </row>
    <row r="11" spans="1:14" s="132" customFormat="1" ht="47.25" customHeight="1" x14ac:dyDescent="0.25">
      <c r="A11" s="334" t="s">
        <v>863</v>
      </c>
      <c r="B11" s="335"/>
      <c r="C11" s="335"/>
      <c r="D11" s="336"/>
      <c r="E11" s="37"/>
      <c r="F11" s="354"/>
      <c r="G11" s="569"/>
      <c r="H11" s="569"/>
      <c r="I11" s="569"/>
      <c r="J11" s="569"/>
      <c r="K11" s="569"/>
      <c r="L11" s="569"/>
    </row>
    <row r="12" spans="1:14" s="132" customFormat="1" ht="20.100000000000001" hidden="1" customHeight="1" x14ac:dyDescent="0.25">
      <c r="A12" s="334" t="s">
        <v>50</v>
      </c>
      <c r="B12" s="335"/>
      <c r="C12" s="335"/>
      <c r="D12" s="335"/>
      <c r="E12" s="336"/>
      <c r="F12" s="155"/>
      <c r="G12" s="155"/>
      <c r="H12" s="155"/>
      <c r="I12" s="155"/>
      <c r="J12" s="155"/>
      <c r="K12" s="155"/>
      <c r="L12" s="155"/>
    </row>
    <row r="13" spans="1:14" s="132" customFormat="1" ht="15.75" hidden="1" x14ac:dyDescent="0.25">
      <c r="A13" s="337" t="s">
        <v>51</v>
      </c>
      <c r="B13" s="337"/>
      <c r="C13" s="337"/>
      <c r="D13" s="337"/>
      <c r="E13" s="38">
        <v>1</v>
      </c>
      <c r="F13" s="155"/>
      <c r="G13" s="155"/>
      <c r="H13" s="155"/>
      <c r="I13" s="155"/>
      <c r="J13" s="155"/>
      <c r="K13" s="155"/>
      <c r="L13" s="155"/>
    </row>
    <row r="14" spans="1:14" s="132" customFormat="1" ht="15.75" hidden="1" x14ac:dyDescent="0.25">
      <c r="A14" s="337" t="s">
        <v>52</v>
      </c>
      <c r="B14" s="337"/>
      <c r="C14" s="337"/>
      <c r="D14" s="337"/>
      <c r="E14" s="38">
        <v>2</v>
      </c>
      <c r="F14" s="155"/>
      <c r="G14" s="155"/>
      <c r="H14" s="155"/>
      <c r="I14" s="155"/>
      <c r="J14" s="155"/>
      <c r="K14" s="155"/>
      <c r="L14" s="155"/>
    </row>
    <row r="15" spans="1:14" s="132" customFormat="1" ht="15.75" hidden="1" x14ac:dyDescent="0.25">
      <c r="A15" s="337" t="s">
        <v>53</v>
      </c>
      <c r="B15" s="337"/>
      <c r="C15" s="337"/>
      <c r="D15" s="337"/>
      <c r="E15" s="38">
        <v>3</v>
      </c>
      <c r="F15" s="155"/>
      <c r="G15" s="155"/>
      <c r="H15" s="155"/>
      <c r="I15" s="155"/>
      <c r="J15" s="155"/>
      <c r="K15" s="155"/>
      <c r="L15" s="155"/>
    </row>
    <row r="16" spans="1:14" s="132" customFormat="1" ht="15.75" hidden="1" x14ac:dyDescent="0.25">
      <c r="A16" s="337" t="s">
        <v>54</v>
      </c>
      <c r="B16" s="337"/>
      <c r="C16" s="337"/>
      <c r="D16" s="337"/>
      <c r="E16" s="39">
        <f>SUM(E14:E15)</f>
        <v>5</v>
      </c>
      <c r="F16" s="155"/>
      <c r="G16" s="155"/>
      <c r="H16" s="155"/>
      <c r="I16" s="155"/>
      <c r="J16" s="155"/>
      <c r="K16" s="155"/>
      <c r="L16" s="155"/>
    </row>
    <row r="17" spans="1:14" ht="30" customHeight="1" x14ac:dyDescent="0.25">
      <c r="A17" s="350" t="s">
        <v>55</v>
      </c>
      <c r="B17" s="351"/>
      <c r="C17" s="351"/>
      <c r="D17" s="351"/>
      <c r="E17" s="351"/>
      <c r="F17" s="351"/>
      <c r="G17" s="351"/>
      <c r="H17" s="351"/>
      <c r="I17" s="351"/>
      <c r="J17" s="351"/>
      <c r="K17" s="351"/>
      <c r="L17" s="352"/>
      <c r="M17" s="133"/>
      <c r="N17" s="133"/>
    </row>
    <row r="18" spans="1:14" s="132" customFormat="1" ht="150" customHeight="1" x14ac:dyDescent="0.25">
      <c r="A18" s="337" t="s">
        <v>860</v>
      </c>
      <c r="B18" s="337"/>
      <c r="C18" s="337"/>
      <c r="D18" s="337"/>
      <c r="E18" s="338"/>
      <c r="F18" s="338"/>
      <c r="G18" s="338"/>
      <c r="H18" s="338"/>
      <c r="I18" s="338"/>
      <c r="J18" s="338"/>
      <c r="K18" s="338"/>
      <c r="L18" s="338"/>
    </row>
    <row r="19" spans="1:14" s="132" customFormat="1" ht="150" customHeight="1" x14ac:dyDescent="0.25">
      <c r="A19" s="337" t="s">
        <v>859</v>
      </c>
      <c r="B19" s="337"/>
      <c r="C19" s="337"/>
      <c r="D19" s="337"/>
      <c r="E19" s="338"/>
      <c r="F19" s="338"/>
      <c r="G19" s="338"/>
      <c r="H19" s="338"/>
      <c r="I19" s="338"/>
      <c r="J19" s="338"/>
      <c r="K19" s="338"/>
      <c r="L19" s="338"/>
    </row>
    <row r="20" spans="1:14" s="132" customFormat="1" ht="150" hidden="1" customHeight="1" x14ac:dyDescent="0.25">
      <c r="A20" s="333" t="s">
        <v>56</v>
      </c>
      <c r="B20" s="333"/>
      <c r="C20" s="333"/>
      <c r="D20" s="333"/>
      <c r="E20" s="355"/>
      <c r="F20" s="356"/>
      <c r="G20" s="356"/>
      <c r="H20" s="356"/>
      <c r="I20" s="357"/>
      <c r="J20" s="243" t="s">
        <v>843</v>
      </c>
      <c r="K20" s="341"/>
      <c r="L20" s="342"/>
    </row>
    <row r="21" spans="1:14" s="132" customFormat="1" ht="150" hidden="1" customHeight="1" x14ac:dyDescent="0.25">
      <c r="A21" s="337" t="s">
        <v>57</v>
      </c>
      <c r="B21" s="337"/>
      <c r="C21" s="337"/>
      <c r="D21" s="337"/>
      <c r="E21" s="339"/>
      <c r="F21" s="339"/>
      <c r="G21" s="339"/>
      <c r="H21" s="339"/>
      <c r="I21" s="339"/>
      <c r="J21" s="339"/>
      <c r="K21" s="339"/>
      <c r="L21" s="339"/>
    </row>
    <row r="22" spans="1:14" s="132" customFormat="1" ht="150" customHeight="1" x14ac:dyDescent="0.25">
      <c r="A22" s="337" t="s">
        <v>857</v>
      </c>
      <c r="B22" s="337"/>
      <c r="C22" s="337"/>
      <c r="D22" s="337"/>
      <c r="E22" s="338"/>
      <c r="F22" s="338"/>
      <c r="G22" s="338"/>
      <c r="H22" s="338"/>
      <c r="I22" s="338"/>
      <c r="J22" s="338"/>
      <c r="K22" s="338"/>
      <c r="L22" s="338"/>
    </row>
    <row r="23" spans="1:14" s="132" customFormat="1" ht="150" customHeight="1" x14ac:dyDescent="0.25">
      <c r="A23" s="333" t="s">
        <v>858</v>
      </c>
      <c r="B23" s="333"/>
      <c r="C23" s="333"/>
      <c r="D23" s="333"/>
      <c r="E23" s="343"/>
      <c r="F23" s="344"/>
      <c r="G23" s="344"/>
      <c r="H23" s="344"/>
      <c r="I23" s="345"/>
      <c r="J23" s="243" t="s">
        <v>843</v>
      </c>
      <c r="K23" s="341"/>
      <c r="L23" s="342"/>
    </row>
    <row r="24" spans="1:14" s="132" customFormat="1" ht="138" customHeight="1" x14ac:dyDescent="0.25">
      <c r="A24" s="333" t="s">
        <v>855</v>
      </c>
      <c r="B24" s="333"/>
      <c r="C24" s="333"/>
      <c r="D24" s="333"/>
      <c r="E24" s="343"/>
      <c r="F24" s="344"/>
      <c r="G24" s="344"/>
      <c r="H24" s="344"/>
      <c r="I24" s="345"/>
      <c r="J24" s="243" t="s">
        <v>843</v>
      </c>
      <c r="K24" s="341"/>
      <c r="L24" s="342"/>
    </row>
    <row r="25" spans="1:14" s="132" customFormat="1" ht="201" hidden="1" customHeight="1" x14ac:dyDescent="0.25">
      <c r="A25" s="333" t="s">
        <v>58</v>
      </c>
      <c r="B25" s="333"/>
      <c r="C25" s="333"/>
      <c r="D25" s="333"/>
      <c r="E25" s="343"/>
      <c r="F25" s="344"/>
      <c r="G25" s="344"/>
      <c r="H25" s="344"/>
      <c r="I25" s="345"/>
      <c r="J25" s="243" t="s">
        <v>843</v>
      </c>
      <c r="K25" s="341"/>
      <c r="L25" s="342"/>
    </row>
    <row r="26" spans="1:14" s="132" customFormat="1" ht="150" customHeight="1" x14ac:dyDescent="0.25">
      <c r="A26" s="333" t="s">
        <v>856</v>
      </c>
      <c r="B26" s="333"/>
      <c r="C26" s="333"/>
      <c r="D26" s="333"/>
      <c r="E26" s="343"/>
      <c r="F26" s="344"/>
      <c r="G26" s="344"/>
      <c r="H26" s="344"/>
      <c r="I26" s="345"/>
      <c r="J26" s="243" t="s">
        <v>843</v>
      </c>
      <c r="K26" s="341"/>
      <c r="L26" s="342"/>
    </row>
    <row r="27" spans="1:14" s="132" customFormat="1" ht="150" hidden="1" customHeight="1" x14ac:dyDescent="0.25">
      <c r="A27" s="337" t="s">
        <v>59</v>
      </c>
      <c r="B27" s="337"/>
      <c r="C27" s="337"/>
      <c r="D27" s="337"/>
      <c r="E27" s="339"/>
      <c r="F27" s="339"/>
      <c r="G27" s="339"/>
      <c r="H27" s="339"/>
      <c r="I27" s="339"/>
      <c r="J27" s="339"/>
      <c r="K27" s="339"/>
      <c r="L27" s="339"/>
    </row>
    <row r="28" spans="1:14" s="132" customFormat="1" ht="147" customHeight="1" x14ac:dyDescent="0.25">
      <c r="A28" s="333" t="s">
        <v>862</v>
      </c>
      <c r="B28" s="333"/>
      <c r="C28" s="333"/>
      <c r="D28" s="333"/>
      <c r="E28" s="338"/>
      <c r="F28" s="338"/>
      <c r="G28" s="338"/>
      <c r="H28" s="338"/>
      <c r="I28" s="338"/>
      <c r="J28" s="338"/>
      <c r="K28" s="338"/>
      <c r="L28" s="338"/>
    </row>
    <row r="29" spans="1:14" s="132" customFormat="1" ht="150" customHeight="1" x14ac:dyDescent="0.25">
      <c r="A29" s="333" t="s">
        <v>861</v>
      </c>
      <c r="B29" s="333"/>
      <c r="C29" s="333"/>
      <c r="D29" s="333"/>
      <c r="E29" s="338"/>
      <c r="F29" s="338"/>
      <c r="G29" s="338"/>
      <c r="H29" s="338"/>
      <c r="I29" s="338"/>
      <c r="J29" s="338"/>
      <c r="K29" s="338"/>
      <c r="L29" s="338"/>
    </row>
    <row r="30" spans="1:14" s="132" customFormat="1" ht="150" hidden="1" customHeight="1" x14ac:dyDescent="0.25">
      <c r="A30" s="340" t="s">
        <v>814</v>
      </c>
      <c r="B30" s="340"/>
      <c r="C30" s="340"/>
      <c r="D30" s="340"/>
      <c r="E30" s="339"/>
      <c r="F30" s="339"/>
      <c r="G30" s="339"/>
      <c r="H30" s="339"/>
      <c r="I30" s="339"/>
      <c r="J30" s="339"/>
      <c r="K30" s="339"/>
      <c r="L30" s="339"/>
    </row>
    <row r="31" spans="1:14" s="132" customFormat="1" ht="138" hidden="1" customHeight="1" x14ac:dyDescent="0.25">
      <c r="A31" s="337" t="s">
        <v>60</v>
      </c>
      <c r="B31" s="337"/>
      <c r="C31" s="337"/>
      <c r="D31" s="337"/>
      <c r="E31" s="339"/>
      <c r="F31" s="339"/>
      <c r="G31" s="339"/>
      <c r="H31" s="339"/>
      <c r="I31" s="339"/>
      <c r="J31" s="339"/>
      <c r="K31" s="339"/>
      <c r="L31" s="339"/>
    </row>
    <row r="32" spans="1:14" s="132" customFormat="1" ht="150" hidden="1" customHeight="1" x14ac:dyDescent="0.25">
      <c r="A32" s="337" t="s">
        <v>61</v>
      </c>
      <c r="B32" s="337"/>
      <c r="C32" s="337"/>
      <c r="D32" s="337"/>
      <c r="E32" s="339"/>
      <c r="F32" s="339"/>
      <c r="G32" s="339"/>
      <c r="H32" s="339"/>
      <c r="I32" s="339"/>
      <c r="J32" s="339"/>
      <c r="K32" s="339"/>
      <c r="L32" s="339"/>
    </row>
    <row r="33" spans="1:12" ht="30" customHeight="1" x14ac:dyDescent="0.25">
      <c r="A33" s="358" t="s">
        <v>62</v>
      </c>
      <c r="B33" s="358"/>
      <c r="C33" s="358"/>
      <c r="D33" s="358"/>
      <c r="E33" s="359"/>
      <c r="F33" s="359"/>
      <c r="G33" s="359"/>
      <c r="H33" s="359"/>
      <c r="I33" s="359"/>
      <c r="J33" s="359"/>
      <c r="K33" s="359"/>
      <c r="L33" s="359"/>
    </row>
    <row r="34" spans="1:12" s="132" customFormat="1" ht="138.75" customHeight="1" x14ac:dyDescent="0.25">
      <c r="A34" s="333" t="s">
        <v>854</v>
      </c>
      <c r="B34" s="333"/>
      <c r="C34" s="333"/>
      <c r="D34" s="333"/>
      <c r="E34" s="338"/>
      <c r="F34" s="338"/>
      <c r="G34" s="338"/>
      <c r="H34" s="338"/>
      <c r="I34" s="338"/>
      <c r="J34" s="338"/>
      <c r="K34" s="338"/>
      <c r="L34" s="338"/>
    </row>
    <row r="35" spans="1:12" s="132" customFormat="1" ht="166.5" customHeight="1" x14ac:dyDescent="0.25">
      <c r="A35" s="333" t="s">
        <v>853</v>
      </c>
      <c r="B35" s="333"/>
      <c r="C35" s="333"/>
      <c r="D35" s="333"/>
      <c r="E35" s="338"/>
      <c r="F35" s="338"/>
      <c r="G35" s="338"/>
      <c r="H35" s="338"/>
      <c r="I35" s="338"/>
      <c r="J35" s="338"/>
      <c r="K35" s="338"/>
      <c r="L35" s="338"/>
    </row>
    <row r="36" spans="1:12" s="132" customFormat="1" ht="222.75" customHeight="1" x14ac:dyDescent="0.25">
      <c r="A36" s="337" t="s">
        <v>63</v>
      </c>
      <c r="B36" s="337"/>
      <c r="C36" s="337"/>
      <c r="D36" s="337"/>
      <c r="E36" s="366" t="s">
        <v>64</v>
      </c>
      <c r="F36" s="367"/>
      <c r="G36" s="367"/>
      <c r="H36" s="367"/>
      <c r="I36" s="367"/>
      <c r="J36" s="243" t="s">
        <v>843</v>
      </c>
      <c r="K36" s="341"/>
      <c r="L36" s="342"/>
    </row>
    <row r="37" spans="1:12" s="132" customFormat="1" ht="69.75" hidden="1" customHeight="1" x14ac:dyDescent="0.25">
      <c r="A37" s="334" t="s">
        <v>65</v>
      </c>
      <c r="B37" s="335"/>
      <c r="C37" s="336"/>
      <c r="D37" s="172" t="s">
        <v>66</v>
      </c>
      <c r="E37" s="172" t="s">
        <v>67</v>
      </c>
      <c r="F37" s="172" t="s">
        <v>68</v>
      </c>
      <c r="G37" s="172" t="s">
        <v>69</v>
      </c>
      <c r="H37" s="172" t="s">
        <v>70</v>
      </c>
      <c r="I37" s="172" t="s">
        <v>71</v>
      </c>
      <c r="J37" s="172" t="s">
        <v>72</v>
      </c>
      <c r="K37" s="368" t="s">
        <v>73</v>
      </c>
      <c r="L37" s="369"/>
    </row>
    <row r="38" spans="1:12" s="132" customFormat="1" ht="20.100000000000001" hidden="1" customHeight="1" x14ac:dyDescent="0.25">
      <c r="A38" s="173">
        <v>1</v>
      </c>
      <c r="B38" s="355" t="s">
        <v>74</v>
      </c>
      <c r="C38" s="357"/>
      <c r="D38" s="169" t="s">
        <v>75</v>
      </c>
      <c r="E38" s="170">
        <v>2.2000000000000002</v>
      </c>
      <c r="F38" s="170">
        <v>9700</v>
      </c>
      <c r="G38" s="171">
        <v>0.2</v>
      </c>
      <c r="H38" s="171">
        <v>0.2</v>
      </c>
      <c r="I38" s="171">
        <v>1</v>
      </c>
      <c r="J38" s="170">
        <f>+E38*F38</f>
        <v>21340</v>
      </c>
      <c r="K38" s="346">
        <v>1</v>
      </c>
      <c r="L38" s="347"/>
    </row>
    <row r="39" spans="1:12" s="132" customFormat="1" ht="20.100000000000001" hidden="1" customHeight="1" x14ac:dyDescent="0.25">
      <c r="A39" s="173">
        <v>2</v>
      </c>
      <c r="B39" s="355" t="s">
        <v>76</v>
      </c>
      <c r="C39" s="357"/>
      <c r="D39" s="169" t="s">
        <v>77</v>
      </c>
      <c r="E39" s="170">
        <v>2.2000000000000002</v>
      </c>
      <c r="F39" s="170">
        <v>1144</v>
      </c>
      <c r="G39" s="171">
        <v>0.2</v>
      </c>
      <c r="H39" s="171">
        <v>0.2</v>
      </c>
      <c r="I39" s="171">
        <v>1</v>
      </c>
      <c r="J39" s="170">
        <f t="shared" ref="J39:J52" si="0">+E39*F39</f>
        <v>2516.8000000000002</v>
      </c>
      <c r="K39" s="346">
        <v>1</v>
      </c>
      <c r="L39" s="347"/>
    </row>
    <row r="40" spans="1:12" s="132" customFormat="1" ht="20.100000000000001" hidden="1" customHeight="1" x14ac:dyDescent="0.25">
      <c r="A40" s="173">
        <v>3</v>
      </c>
      <c r="B40" s="355" t="s">
        <v>78</v>
      </c>
      <c r="C40" s="357"/>
      <c r="D40" s="169" t="s">
        <v>79</v>
      </c>
      <c r="E40" s="170">
        <v>1.45</v>
      </c>
      <c r="F40" s="170">
        <v>40</v>
      </c>
      <c r="G40" s="171">
        <v>0.2</v>
      </c>
      <c r="H40" s="171">
        <v>0.2</v>
      </c>
      <c r="I40" s="171">
        <v>1</v>
      </c>
      <c r="J40" s="170">
        <f t="shared" si="0"/>
        <v>58</v>
      </c>
      <c r="K40" s="346">
        <v>1</v>
      </c>
      <c r="L40" s="347"/>
    </row>
    <row r="41" spans="1:12" s="132" customFormat="1" ht="20.100000000000001" hidden="1" customHeight="1" x14ac:dyDescent="0.25">
      <c r="A41" s="173">
        <v>4</v>
      </c>
      <c r="B41" s="355" t="s">
        <v>80</v>
      </c>
      <c r="C41" s="357"/>
      <c r="D41" s="169" t="s">
        <v>81</v>
      </c>
      <c r="E41" s="170">
        <v>1.45</v>
      </c>
      <c r="F41" s="170">
        <v>140</v>
      </c>
      <c r="G41" s="171">
        <v>0.2</v>
      </c>
      <c r="H41" s="171">
        <v>0.2</v>
      </c>
      <c r="I41" s="171">
        <v>1</v>
      </c>
      <c r="J41" s="170">
        <f t="shared" si="0"/>
        <v>203</v>
      </c>
      <c r="K41" s="346">
        <v>1</v>
      </c>
      <c r="L41" s="347"/>
    </row>
    <row r="42" spans="1:12" s="132" customFormat="1" ht="20.100000000000001" hidden="1" customHeight="1" x14ac:dyDescent="0.25">
      <c r="A42" s="173">
        <v>5</v>
      </c>
      <c r="B42" s="355" t="s">
        <v>78</v>
      </c>
      <c r="C42" s="357"/>
      <c r="D42" s="169" t="s">
        <v>82</v>
      </c>
      <c r="E42" s="170">
        <v>1.45</v>
      </c>
      <c r="F42" s="170">
        <v>150</v>
      </c>
      <c r="G42" s="171">
        <v>0.2</v>
      </c>
      <c r="H42" s="171">
        <v>0.2</v>
      </c>
      <c r="I42" s="171">
        <v>1</v>
      </c>
      <c r="J42" s="170">
        <f t="shared" si="0"/>
        <v>217.5</v>
      </c>
      <c r="K42" s="346">
        <v>1</v>
      </c>
      <c r="L42" s="347"/>
    </row>
    <row r="43" spans="1:12" s="132" customFormat="1" ht="20.100000000000001" hidden="1" customHeight="1" x14ac:dyDescent="0.25">
      <c r="A43" s="173">
        <v>6</v>
      </c>
      <c r="B43" s="355" t="s">
        <v>80</v>
      </c>
      <c r="C43" s="357"/>
      <c r="D43" s="169" t="s">
        <v>83</v>
      </c>
      <c r="E43" s="170">
        <v>1.45</v>
      </c>
      <c r="F43" s="170">
        <v>160</v>
      </c>
      <c r="G43" s="171">
        <v>0.2</v>
      </c>
      <c r="H43" s="171">
        <v>0.2</v>
      </c>
      <c r="I43" s="171">
        <v>1</v>
      </c>
      <c r="J43" s="170">
        <f t="shared" si="0"/>
        <v>232</v>
      </c>
      <c r="K43" s="346">
        <v>1</v>
      </c>
      <c r="L43" s="347"/>
    </row>
    <row r="44" spans="1:12" s="132" customFormat="1" ht="20.100000000000001" hidden="1" customHeight="1" x14ac:dyDescent="0.25">
      <c r="A44" s="173">
        <v>7</v>
      </c>
      <c r="B44" s="355" t="s">
        <v>78</v>
      </c>
      <c r="C44" s="357"/>
      <c r="D44" s="169" t="s">
        <v>84</v>
      </c>
      <c r="E44" s="170">
        <v>1.45</v>
      </c>
      <c r="F44" s="170">
        <v>170</v>
      </c>
      <c r="G44" s="171">
        <v>0.2</v>
      </c>
      <c r="H44" s="171">
        <v>0.2</v>
      </c>
      <c r="I44" s="171">
        <v>1</v>
      </c>
      <c r="J44" s="170">
        <f t="shared" si="0"/>
        <v>246.5</v>
      </c>
      <c r="K44" s="346">
        <v>1</v>
      </c>
      <c r="L44" s="347"/>
    </row>
    <row r="45" spans="1:12" s="132" customFormat="1" ht="20.100000000000001" hidden="1" customHeight="1" x14ac:dyDescent="0.25">
      <c r="A45" s="173">
        <v>8</v>
      </c>
      <c r="B45" s="355" t="s">
        <v>80</v>
      </c>
      <c r="C45" s="357"/>
      <c r="D45" s="169" t="s">
        <v>85</v>
      </c>
      <c r="E45" s="170">
        <v>1.45</v>
      </c>
      <c r="F45" s="170">
        <v>180</v>
      </c>
      <c r="G45" s="171">
        <v>0.2</v>
      </c>
      <c r="H45" s="171">
        <v>0.2</v>
      </c>
      <c r="I45" s="171">
        <v>1</v>
      </c>
      <c r="J45" s="170">
        <f t="shared" si="0"/>
        <v>261</v>
      </c>
      <c r="K45" s="346">
        <v>1</v>
      </c>
      <c r="L45" s="347"/>
    </row>
    <row r="46" spans="1:12" s="132" customFormat="1" ht="20.100000000000001" hidden="1" customHeight="1" x14ac:dyDescent="0.25">
      <c r="A46" s="173">
        <v>9</v>
      </c>
      <c r="B46" s="355" t="s">
        <v>78</v>
      </c>
      <c r="C46" s="357"/>
      <c r="D46" s="169" t="s">
        <v>86</v>
      </c>
      <c r="E46" s="170">
        <v>1.45</v>
      </c>
      <c r="F46" s="170">
        <v>190</v>
      </c>
      <c r="G46" s="171">
        <v>0.2</v>
      </c>
      <c r="H46" s="171">
        <v>0.2</v>
      </c>
      <c r="I46" s="171">
        <v>1</v>
      </c>
      <c r="J46" s="170">
        <f t="shared" si="0"/>
        <v>275.5</v>
      </c>
      <c r="K46" s="346">
        <v>1</v>
      </c>
      <c r="L46" s="347"/>
    </row>
    <row r="47" spans="1:12" s="132" customFormat="1" ht="20.100000000000001" hidden="1" customHeight="1" x14ac:dyDescent="0.25">
      <c r="A47" s="173">
        <v>10</v>
      </c>
      <c r="B47" s="355" t="s">
        <v>80</v>
      </c>
      <c r="C47" s="357"/>
      <c r="D47" s="169" t="s">
        <v>87</v>
      </c>
      <c r="E47" s="170">
        <v>1.45</v>
      </c>
      <c r="F47" s="170">
        <v>200</v>
      </c>
      <c r="G47" s="171">
        <v>0.2</v>
      </c>
      <c r="H47" s="171">
        <v>0.2</v>
      </c>
      <c r="I47" s="171">
        <v>1</v>
      </c>
      <c r="J47" s="170">
        <f t="shared" si="0"/>
        <v>290</v>
      </c>
      <c r="K47" s="346">
        <v>1</v>
      </c>
      <c r="L47" s="347"/>
    </row>
    <row r="48" spans="1:12" s="132" customFormat="1" ht="20.100000000000001" hidden="1" customHeight="1" x14ac:dyDescent="0.25">
      <c r="A48" s="173">
        <v>11</v>
      </c>
      <c r="B48" s="355" t="s">
        <v>78</v>
      </c>
      <c r="C48" s="357"/>
      <c r="D48" s="169" t="s">
        <v>88</v>
      </c>
      <c r="E48" s="170">
        <v>1.45</v>
      </c>
      <c r="F48" s="170">
        <v>210</v>
      </c>
      <c r="G48" s="171">
        <v>0.2</v>
      </c>
      <c r="H48" s="171">
        <v>0.2</v>
      </c>
      <c r="I48" s="171">
        <v>1</v>
      </c>
      <c r="J48" s="170">
        <f t="shared" si="0"/>
        <v>304.5</v>
      </c>
      <c r="K48" s="346">
        <v>1</v>
      </c>
      <c r="L48" s="347"/>
    </row>
    <row r="49" spans="1:12" s="132" customFormat="1" ht="20.100000000000001" hidden="1" customHeight="1" x14ac:dyDescent="0.25">
      <c r="A49" s="173">
        <v>12</v>
      </c>
      <c r="B49" s="355" t="s">
        <v>80</v>
      </c>
      <c r="C49" s="357"/>
      <c r="D49" s="169" t="s">
        <v>89</v>
      </c>
      <c r="E49" s="170">
        <v>1.45</v>
      </c>
      <c r="F49" s="170">
        <v>220</v>
      </c>
      <c r="G49" s="171">
        <v>0.2</v>
      </c>
      <c r="H49" s="171">
        <v>0.2</v>
      </c>
      <c r="I49" s="171">
        <v>1</v>
      </c>
      <c r="J49" s="170">
        <f t="shared" si="0"/>
        <v>319</v>
      </c>
      <c r="K49" s="346">
        <v>1</v>
      </c>
      <c r="L49" s="347"/>
    </row>
    <row r="50" spans="1:12" s="132" customFormat="1" ht="20.100000000000001" hidden="1" customHeight="1" x14ac:dyDescent="0.25">
      <c r="A50" s="173">
        <v>13</v>
      </c>
      <c r="B50" s="355" t="s">
        <v>78</v>
      </c>
      <c r="C50" s="357"/>
      <c r="D50" s="169" t="s">
        <v>90</v>
      </c>
      <c r="E50" s="170">
        <v>1.45</v>
      </c>
      <c r="F50" s="170">
        <v>230</v>
      </c>
      <c r="G50" s="171">
        <v>0.2</v>
      </c>
      <c r="H50" s="171">
        <v>0.2</v>
      </c>
      <c r="I50" s="171">
        <v>1</v>
      </c>
      <c r="J50" s="170">
        <f t="shared" si="0"/>
        <v>333.5</v>
      </c>
      <c r="K50" s="346">
        <v>1</v>
      </c>
      <c r="L50" s="347"/>
    </row>
    <row r="51" spans="1:12" s="132" customFormat="1" ht="20.100000000000001" hidden="1" customHeight="1" x14ac:dyDescent="0.25">
      <c r="A51" s="173">
        <v>14</v>
      </c>
      <c r="B51" s="355" t="s">
        <v>80</v>
      </c>
      <c r="C51" s="357"/>
      <c r="D51" s="169" t="s">
        <v>91</v>
      </c>
      <c r="E51" s="170">
        <v>1.45</v>
      </c>
      <c r="F51" s="170">
        <v>240</v>
      </c>
      <c r="G51" s="171">
        <v>0.2</v>
      </c>
      <c r="H51" s="171">
        <v>0.2</v>
      </c>
      <c r="I51" s="171">
        <v>1</v>
      </c>
      <c r="J51" s="170">
        <f t="shared" si="0"/>
        <v>348</v>
      </c>
      <c r="K51" s="346">
        <v>1</v>
      </c>
      <c r="L51" s="347"/>
    </row>
    <row r="52" spans="1:12" s="132" customFormat="1" ht="20.100000000000001" hidden="1" customHeight="1" x14ac:dyDescent="0.25">
      <c r="A52" s="173">
        <v>15</v>
      </c>
      <c r="B52" s="355" t="s">
        <v>80</v>
      </c>
      <c r="C52" s="357"/>
      <c r="D52" s="169" t="s">
        <v>92</v>
      </c>
      <c r="E52" s="170">
        <v>1.45</v>
      </c>
      <c r="F52" s="170">
        <v>250</v>
      </c>
      <c r="G52" s="171">
        <v>0.2</v>
      </c>
      <c r="H52" s="171">
        <v>0.2</v>
      </c>
      <c r="I52" s="171">
        <v>1</v>
      </c>
      <c r="J52" s="170">
        <f t="shared" si="0"/>
        <v>362.5</v>
      </c>
      <c r="K52" s="346">
        <v>1</v>
      </c>
      <c r="L52" s="347"/>
    </row>
    <row r="53" spans="1:12" s="132" customFormat="1" ht="20.100000000000001" hidden="1" customHeight="1" x14ac:dyDescent="0.25">
      <c r="A53" s="365" t="s">
        <v>93</v>
      </c>
      <c r="B53" s="365"/>
      <c r="C53" s="365"/>
      <c r="D53" s="365"/>
      <c r="E53" s="365"/>
      <c r="F53" s="365"/>
      <c r="G53" s="365"/>
      <c r="H53" s="365"/>
      <c r="I53" s="365"/>
      <c r="J53" s="174">
        <f>SUM(J38:J52)</f>
        <v>27307.8</v>
      </c>
      <c r="K53" s="363"/>
      <c r="L53" s="364"/>
    </row>
    <row r="54" spans="1:12" s="132" customFormat="1" ht="20.100000000000001" hidden="1" customHeight="1" x14ac:dyDescent="0.25">
      <c r="A54" s="360" t="s">
        <v>94</v>
      </c>
      <c r="B54" s="361"/>
      <c r="C54" s="361"/>
      <c r="D54" s="362"/>
      <c r="E54" s="170">
        <v>1.42</v>
      </c>
      <c r="F54" s="363"/>
      <c r="G54" s="364"/>
      <c r="H54" s="364"/>
      <c r="I54" s="364"/>
      <c r="J54" s="364"/>
      <c r="K54" s="364"/>
      <c r="L54" s="364"/>
    </row>
    <row r="55" spans="1:12" s="132" customFormat="1" ht="20.100000000000001" hidden="1" customHeight="1" x14ac:dyDescent="0.25">
      <c r="A55" s="360" t="s">
        <v>95</v>
      </c>
      <c r="B55" s="361"/>
      <c r="C55" s="361"/>
      <c r="D55" s="362"/>
      <c r="E55" s="170">
        <v>1.55</v>
      </c>
      <c r="F55" s="363"/>
      <c r="G55" s="364"/>
      <c r="H55" s="364"/>
      <c r="I55" s="364"/>
      <c r="J55" s="364"/>
      <c r="K55" s="364"/>
      <c r="L55" s="364"/>
    </row>
  </sheetData>
  <sheetProtection algorithmName="SHA-512" hashValue="TgGRlSkeJV8o/Jl8PAm0b6CRTGc2iMUVUzFwRBQ/n/CQyWMcRd/gita1bNV74mWZ77XjhvrHCZ3ZIPXgBs7pRw==" saltValue="FcUFOg6Q+vlcHuLNoseclw==" spinCount="100000" sheet="1" formatRows="0" selectLockedCells="1"/>
  <mergeCells count="102">
    <mergeCell ref="A10:D10"/>
    <mergeCell ref="E23:I23"/>
    <mergeCell ref="K23:L23"/>
    <mergeCell ref="E24:I24"/>
    <mergeCell ref="K24:L24"/>
    <mergeCell ref="E25:I25"/>
    <mergeCell ref="E35:L35"/>
    <mergeCell ref="K48:L48"/>
    <mergeCell ref="K49:L49"/>
    <mergeCell ref="A53:I53"/>
    <mergeCell ref="K53:L53"/>
    <mergeCell ref="B43:C43"/>
    <mergeCell ref="B44:C44"/>
    <mergeCell ref="A36:D36"/>
    <mergeCell ref="E36:I36"/>
    <mergeCell ref="A37:C37"/>
    <mergeCell ref="B42:C42"/>
    <mergeCell ref="K37:L37"/>
    <mergeCell ref="B38:C38"/>
    <mergeCell ref="B39:C39"/>
    <mergeCell ref="B40:C40"/>
    <mergeCell ref="B41:C41"/>
    <mergeCell ref="K38:L38"/>
    <mergeCell ref="K39:L39"/>
    <mergeCell ref="K40:L40"/>
    <mergeCell ref="A54:D54"/>
    <mergeCell ref="F54:L54"/>
    <mergeCell ref="A55:D55"/>
    <mergeCell ref="F55:L55"/>
    <mergeCell ref="K45:L45"/>
    <mergeCell ref="K46:L46"/>
    <mergeCell ref="K47:L47"/>
    <mergeCell ref="K50:L50"/>
    <mergeCell ref="K51:L51"/>
    <mergeCell ref="K52:L52"/>
    <mergeCell ref="B50:C50"/>
    <mergeCell ref="B51:C51"/>
    <mergeCell ref="B52:C52"/>
    <mergeCell ref="B45:C45"/>
    <mergeCell ref="B46:C46"/>
    <mergeCell ref="B47:C47"/>
    <mergeCell ref="B48:C48"/>
    <mergeCell ref="B49:C49"/>
    <mergeCell ref="K41:L41"/>
    <mergeCell ref="K42:L42"/>
    <mergeCell ref="K43:L43"/>
    <mergeCell ref="K44:L44"/>
    <mergeCell ref="K36:L36"/>
    <mergeCell ref="A1:L1"/>
    <mergeCell ref="A17:L17"/>
    <mergeCell ref="E18:L18"/>
    <mergeCell ref="E21:L21"/>
    <mergeCell ref="A2:D2"/>
    <mergeCell ref="E3:L3"/>
    <mergeCell ref="F8:L8"/>
    <mergeCell ref="F11:L11"/>
    <mergeCell ref="A3:D3"/>
    <mergeCell ref="A8:D8"/>
    <mergeCell ref="A11:D11"/>
    <mergeCell ref="A9:D9"/>
    <mergeCell ref="A4:D4"/>
    <mergeCell ref="F4:L4"/>
    <mergeCell ref="A6:D6"/>
    <mergeCell ref="A5:D5"/>
    <mergeCell ref="K20:L20"/>
    <mergeCell ref="E20:I20"/>
    <mergeCell ref="A33:L33"/>
    <mergeCell ref="A31:D31"/>
    <mergeCell ref="E31:L31"/>
    <mergeCell ref="A32:D32"/>
    <mergeCell ref="E32:L32"/>
    <mergeCell ref="K25:L25"/>
    <mergeCell ref="E26:I26"/>
    <mergeCell ref="K26:L26"/>
    <mergeCell ref="A28:D28"/>
    <mergeCell ref="A29:D29"/>
    <mergeCell ref="E29:L29"/>
    <mergeCell ref="A26:D26"/>
    <mergeCell ref="A24:D24"/>
    <mergeCell ref="A35:D35"/>
    <mergeCell ref="A7:D7"/>
    <mergeCell ref="A22:D22"/>
    <mergeCell ref="E22:L22"/>
    <mergeCell ref="A19:D19"/>
    <mergeCell ref="E19:L19"/>
    <mergeCell ref="A20:D20"/>
    <mergeCell ref="A12:E12"/>
    <mergeCell ref="A21:D21"/>
    <mergeCell ref="A13:D13"/>
    <mergeCell ref="A14:D14"/>
    <mergeCell ref="A15:D15"/>
    <mergeCell ref="A16:D16"/>
    <mergeCell ref="A18:D18"/>
    <mergeCell ref="A23:D23"/>
    <mergeCell ref="E28:L28"/>
    <mergeCell ref="A34:D34"/>
    <mergeCell ref="E34:L34"/>
    <mergeCell ref="A25:D25"/>
    <mergeCell ref="E27:L27"/>
    <mergeCell ref="A27:D27"/>
    <mergeCell ref="A30:D30"/>
    <mergeCell ref="E30:L30"/>
  </mergeCells>
  <phoneticPr fontId="43" type="noConversion"/>
  <dataValidations count="3">
    <dataValidation allowBlank="1" showInputMessage="1" showErrorMessage="1" prompt="npr. 1,45 EUR/m2" sqref="E38:E52 E54:E55" xr:uid="{6DA3D83D-B5B7-462E-A7C9-45A36693E03E}"/>
    <dataValidation allowBlank="1" showInputMessage="1" showErrorMessage="1" prompt="Upravičen delež po posamezni parcelni št. do sofinanciranja (%)" sqref="J38:J52" xr:uid="{7CDCDD97-7C8E-430F-BC84-DB441BDA31E2}"/>
    <dataValidation allowBlank="1" showErrorMessage="1" prompt="Klikni na puščico, nato izberi DA ali NE" sqref="E11" xr:uid="{38B628B2-28F1-4ECE-AA34-031ABE14CDEF}"/>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2"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B38:B52</xm:sqref>
        </x14:dataValidation>
        <x14:dataValidation type="list" allowBlank="1" showInputMessage="1" showErrorMessage="1" prompt="V kolikor prilagate dokazilo, izberite DA, sicer NE." xr:uid="{42CB83A1-34DA-4D38-A705-76B4A5372EED}">
          <x14:formula1>
            <xm:f>ŠIFRANTI!$F$2:$F$3</xm:f>
          </x14:formula1>
          <xm:sqref>K36 K20 K23:K26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5">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83" t="s">
        <v>96</v>
      </c>
      <c r="B1" s="384"/>
      <c r="C1" s="384"/>
      <c r="D1" s="384"/>
      <c r="E1" s="384"/>
      <c r="F1" s="384"/>
      <c r="G1" s="384"/>
      <c r="H1" s="384"/>
      <c r="I1" s="384"/>
      <c r="J1" s="384"/>
      <c r="K1" s="385"/>
    </row>
    <row r="2" spans="1:11" s="132" customFormat="1" ht="51.75" customHeight="1" x14ac:dyDescent="0.25">
      <c r="A2" s="386" t="s">
        <v>97</v>
      </c>
      <c r="B2" s="387"/>
      <c r="C2" s="387"/>
      <c r="D2" s="387"/>
      <c r="E2" s="387"/>
      <c r="F2" s="387"/>
      <c r="G2" s="387"/>
      <c r="H2" s="387"/>
      <c r="I2" s="387"/>
      <c r="J2" s="387"/>
      <c r="K2" s="388"/>
    </row>
    <row r="3" spans="1:11" s="132" customFormat="1" ht="15" customHeight="1" x14ac:dyDescent="0.25">
      <c r="A3" s="389" t="s">
        <v>98</v>
      </c>
      <c r="B3" s="376" t="s">
        <v>99</v>
      </c>
      <c r="C3" s="376" t="s">
        <v>100</v>
      </c>
      <c r="D3" s="376" t="s">
        <v>101</v>
      </c>
      <c r="E3" s="376" t="s">
        <v>102</v>
      </c>
      <c r="F3" s="376" t="s">
        <v>103</v>
      </c>
      <c r="G3" s="376" t="s">
        <v>104</v>
      </c>
      <c r="H3" s="376" t="s">
        <v>105</v>
      </c>
      <c r="I3" s="376" t="s">
        <v>106</v>
      </c>
      <c r="J3" s="376" t="s">
        <v>107</v>
      </c>
      <c r="K3" s="378" t="s">
        <v>108</v>
      </c>
    </row>
    <row r="4" spans="1:11" s="132" customFormat="1" ht="14.25" customHeight="1" x14ac:dyDescent="0.25">
      <c r="A4" s="390"/>
      <c r="B4" s="377"/>
      <c r="C4" s="377"/>
      <c r="D4" s="377"/>
      <c r="E4" s="377"/>
      <c r="F4" s="377"/>
      <c r="G4" s="377"/>
      <c r="H4" s="377"/>
      <c r="I4" s="377"/>
      <c r="J4" s="377"/>
      <c r="K4" s="379"/>
    </row>
    <row r="5" spans="1:11" s="132" customFormat="1" ht="33.75" customHeight="1" x14ac:dyDescent="0.25">
      <c r="A5" s="390"/>
      <c r="B5" s="377"/>
      <c r="C5" s="377"/>
      <c r="D5" s="377"/>
      <c r="E5" s="377"/>
      <c r="F5" s="377"/>
      <c r="G5" s="377"/>
      <c r="H5" s="377"/>
      <c r="I5" s="377"/>
      <c r="J5" s="377"/>
      <c r="K5" s="379"/>
    </row>
    <row r="6" spans="1:11" s="132" customFormat="1" ht="20.100000000000001" customHeight="1" x14ac:dyDescent="0.25">
      <c r="A6" s="18"/>
      <c r="B6" s="19"/>
      <c r="C6" s="19"/>
      <c r="D6" s="19"/>
      <c r="E6" s="20"/>
      <c r="F6" s="21"/>
      <c r="G6" s="21"/>
      <c r="H6" s="21"/>
      <c r="I6" s="19"/>
      <c r="J6" s="22"/>
      <c r="K6" s="23"/>
    </row>
    <row r="7" spans="1:11" s="132" customFormat="1" ht="20.100000000000001" customHeight="1" x14ac:dyDescent="0.25">
      <c r="A7" s="24"/>
      <c r="B7" s="25"/>
      <c r="C7" s="25"/>
      <c r="D7" s="25"/>
      <c r="E7" s="26"/>
      <c r="F7" s="27"/>
      <c r="G7" s="27"/>
      <c r="H7" s="27"/>
      <c r="I7" s="25"/>
      <c r="J7" s="28"/>
      <c r="K7" s="29"/>
    </row>
    <row r="8" spans="1:11" s="132" customFormat="1" ht="20.100000000000001" customHeight="1" x14ac:dyDescent="0.25">
      <c r="A8" s="24"/>
      <c r="B8" s="25"/>
      <c r="C8" s="25"/>
      <c r="D8" s="25"/>
      <c r="E8" s="26"/>
      <c r="F8" s="27"/>
      <c r="G8" s="27"/>
      <c r="H8" s="27"/>
      <c r="I8" s="25"/>
      <c r="J8" s="28"/>
      <c r="K8" s="29"/>
    </row>
    <row r="9" spans="1:11" s="132" customFormat="1" ht="20.100000000000001" customHeight="1" x14ac:dyDescent="0.25">
      <c r="A9" s="24"/>
      <c r="B9" s="25"/>
      <c r="C9" s="25"/>
      <c r="D9" s="25"/>
      <c r="E9" s="26"/>
      <c r="F9" s="27"/>
      <c r="G9" s="27"/>
      <c r="H9" s="27"/>
      <c r="I9" s="25"/>
      <c r="J9" s="28"/>
      <c r="K9" s="29"/>
    </row>
    <row r="10" spans="1:11" s="132" customFormat="1" ht="20.100000000000001" customHeight="1" x14ac:dyDescent="0.25">
      <c r="A10" s="24"/>
      <c r="B10" s="25"/>
      <c r="C10" s="25"/>
      <c r="D10" s="25"/>
      <c r="E10" s="26"/>
      <c r="F10" s="27"/>
      <c r="G10" s="27"/>
      <c r="H10" s="27"/>
      <c r="I10" s="25"/>
      <c r="J10" s="28"/>
      <c r="K10" s="29"/>
    </row>
    <row r="11" spans="1:11" s="132" customFormat="1" ht="20.100000000000001" customHeight="1" x14ac:dyDescent="0.25">
      <c r="A11" s="24"/>
      <c r="B11" s="25"/>
      <c r="C11" s="25"/>
      <c r="D11" s="25"/>
      <c r="E11" s="26"/>
      <c r="F11" s="27"/>
      <c r="G11" s="27"/>
      <c r="H11" s="27"/>
      <c r="I11" s="25"/>
      <c r="J11" s="28"/>
      <c r="K11" s="29"/>
    </row>
    <row r="12" spans="1:11" s="132" customFormat="1" ht="20.100000000000001" customHeight="1" x14ac:dyDescent="0.25">
      <c r="A12" s="24"/>
      <c r="B12" s="25"/>
      <c r="C12" s="25"/>
      <c r="D12" s="25"/>
      <c r="E12" s="26"/>
      <c r="F12" s="27"/>
      <c r="G12" s="27"/>
      <c r="H12" s="27"/>
      <c r="I12" s="25"/>
      <c r="J12" s="28"/>
      <c r="K12" s="29"/>
    </row>
    <row r="13" spans="1:11" s="132" customFormat="1" ht="20.100000000000001" customHeight="1" x14ac:dyDescent="0.25">
      <c r="A13" s="24"/>
      <c r="B13" s="25"/>
      <c r="C13" s="25"/>
      <c r="D13" s="25"/>
      <c r="E13" s="26"/>
      <c r="F13" s="27"/>
      <c r="G13" s="27"/>
      <c r="H13" s="27"/>
      <c r="I13" s="25"/>
      <c r="J13" s="28"/>
      <c r="K13" s="29"/>
    </row>
    <row r="14" spans="1:11" s="132" customFormat="1" ht="20.100000000000001" customHeight="1" x14ac:dyDescent="0.25">
      <c r="A14" s="24"/>
      <c r="B14" s="25"/>
      <c r="C14" s="25"/>
      <c r="D14" s="25"/>
      <c r="E14" s="26"/>
      <c r="F14" s="27"/>
      <c r="G14" s="27"/>
      <c r="H14" s="27"/>
      <c r="I14" s="25"/>
      <c r="J14" s="28"/>
      <c r="K14" s="29"/>
    </row>
    <row r="15" spans="1:11" s="132" customFormat="1" ht="20.100000000000001" customHeight="1" x14ac:dyDescent="0.25">
      <c r="A15" s="24"/>
      <c r="B15" s="25"/>
      <c r="C15" s="25"/>
      <c r="D15" s="25"/>
      <c r="E15" s="26"/>
      <c r="F15" s="27"/>
      <c r="G15" s="27"/>
      <c r="H15" s="27"/>
      <c r="I15" s="25"/>
      <c r="J15" s="28"/>
      <c r="K15" s="29"/>
    </row>
    <row r="16" spans="1:11" s="132" customFormat="1" ht="20.100000000000001" customHeight="1" x14ac:dyDescent="0.25">
      <c r="A16" s="24"/>
      <c r="B16" s="25"/>
      <c r="C16" s="25"/>
      <c r="D16" s="25"/>
      <c r="E16" s="26"/>
      <c r="F16" s="27"/>
      <c r="G16" s="27"/>
      <c r="H16" s="27"/>
      <c r="I16" s="25"/>
      <c r="J16" s="28"/>
      <c r="K16" s="29"/>
    </row>
    <row r="17" spans="1:11" s="132" customFormat="1" ht="20.100000000000001" customHeight="1" x14ac:dyDescent="0.25">
      <c r="A17" s="24"/>
      <c r="B17" s="25"/>
      <c r="C17" s="25"/>
      <c r="D17" s="25"/>
      <c r="E17" s="26"/>
      <c r="F17" s="27"/>
      <c r="G17" s="27"/>
      <c r="H17" s="27"/>
      <c r="I17" s="25"/>
      <c r="J17" s="28"/>
      <c r="K17" s="29"/>
    </row>
    <row r="18" spans="1:11" s="132" customFormat="1" ht="20.100000000000001" customHeight="1" x14ac:dyDescent="0.25">
      <c r="A18" s="24"/>
      <c r="B18" s="25"/>
      <c r="C18" s="25"/>
      <c r="D18" s="25"/>
      <c r="E18" s="26"/>
      <c r="F18" s="27"/>
      <c r="G18" s="27"/>
      <c r="H18" s="27"/>
      <c r="I18" s="25"/>
      <c r="J18" s="28"/>
      <c r="K18" s="29"/>
    </row>
    <row r="19" spans="1:11" s="132" customFormat="1" ht="20.100000000000001" customHeight="1" x14ac:dyDescent="0.25">
      <c r="A19" s="24"/>
      <c r="B19" s="25"/>
      <c r="C19" s="25"/>
      <c r="D19" s="25"/>
      <c r="E19" s="26"/>
      <c r="F19" s="27"/>
      <c r="G19" s="27"/>
      <c r="H19" s="27"/>
      <c r="I19" s="25"/>
      <c r="J19" s="28"/>
      <c r="K19" s="29"/>
    </row>
    <row r="20" spans="1:11" s="132" customFormat="1" ht="20.100000000000001" customHeight="1" x14ac:dyDescent="0.25">
      <c r="A20" s="24"/>
      <c r="B20" s="25"/>
      <c r="C20" s="25"/>
      <c r="D20" s="25"/>
      <c r="E20" s="26"/>
      <c r="F20" s="27"/>
      <c r="G20" s="27"/>
      <c r="H20" s="27"/>
      <c r="I20" s="25"/>
      <c r="J20" s="28"/>
      <c r="K20" s="29"/>
    </row>
    <row r="21" spans="1:11" s="132" customFormat="1" ht="20.100000000000001" customHeight="1" x14ac:dyDescent="0.25">
      <c r="A21" s="24"/>
      <c r="B21" s="25"/>
      <c r="C21" s="25"/>
      <c r="D21" s="25"/>
      <c r="E21" s="26"/>
      <c r="F21" s="27"/>
      <c r="G21" s="27"/>
      <c r="H21" s="27"/>
      <c r="I21" s="25"/>
      <c r="J21" s="28"/>
      <c r="K21" s="29"/>
    </row>
    <row r="22" spans="1:11" s="132" customFormat="1" ht="20.100000000000001" customHeight="1" x14ac:dyDescent="0.25">
      <c r="A22" s="24"/>
      <c r="B22" s="25"/>
      <c r="C22" s="25"/>
      <c r="D22" s="25"/>
      <c r="E22" s="26"/>
      <c r="F22" s="27"/>
      <c r="G22" s="27"/>
      <c r="H22" s="27"/>
      <c r="I22" s="25"/>
      <c r="J22" s="28"/>
      <c r="K22" s="29"/>
    </row>
    <row r="23" spans="1:11" s="132" customFormat="1" ht="20.100000000000001" customHeight="1" x14ac:dyDescent="0.25">
      <c r="A23" s="24"/>
      <c r="B23" s="25"/>
      <c r="C23" s="25"/>
      <c r="D23" s="25"/>
      <c r="E23" s="26"/>
      <c r="F23" s="27"/>
      <c r="G23" s="27"/>
      <c r="H23" s="27"/>
      <c r="I23" s="25"/>
      <c r="J23" s="28"/>
      <c r="K23" s="29"/>
    </row>
    <row r="24" spans="1:11" s="132" customFormat="1" ht="20.100000000000001" customHeight="1" x14ac:dyDescent="0.25">
      <c r="A24" s="24"/>
      <c r="B24" s="25"/>
      <c r="C24" s="25"/>
      <c r="D24" s="25"/>
      <c r="E24" s="26"/>
      <c r="F24" s="27"/>
      <c r="G24" s="27"/>
      <c r="H24" s="27"/>
      <c r="I24" s="25"/>
      <c r="J24" s="28"/>
      <c r="K24" s="29"/>
    </row>
    <row r="25" spans="1:11" s="132" customFormat="1" ht="20.100000000000001" customHeight="1" x14ac:dyDescent="0.25">
      <c r="A25" s="24"/>
      <c r="B25" s="25"/>
      <c r="C25" s="25"/>
      <c r="D25" s="25"/>
      <c r="E25" s="26"/>
      <c r="F25" s="27"/>
      <c r="G25" s="27"/>
      <c r="H25" s="27"/>
      <c r="I25" s="25"/>
      <c r="J25" s="28"/>
      <c r="K25" s="29"/>
    </row>
    <row r="26" spans="1:11" s="132" customFormat="1" ht="20.100000000000001" customHeight="1" x14ac:dyDescent="0.25">
      <c r="A26" s="24"/>
      <c r="B26" s="25"/>
      <c r="C26" s="25"/>
      <c r="D26" s="25"/>
      <c r="E26" s="26"/>
      <c r="F26" s="27"/>
      <c r="G26" s="27"/>
      <c r="H26" s="27"/>
      <c r="I26" s="25"/>
      <c r="J26" s="28"/>
      <c r="K26" s="29"/>
    </row>
    <row r="27" spans="1:11" s="132" customFormat="1" ht="20.100000000000001" customHeight="1" x14ac:dyDescent="0.25">
      <c r="A27" s="24"/>
      <c r="B27" s="25"/>
      <c r="C27" s="25"/>
      <c r="D27" s="25"/>
      <c r="E27" s="26"/>
      <c r="F27" s="27"/>
      <c r="G27" s="27"/>
      <c r="H27" s="27"/>
      <c r="I27" s="25"/>
      <c r="J27" s="28"/>
      <c r="K27" s="29"/>
    </row>
    <row r="28" spans="1:11" s="132" customFormat="1" ht="20.100000000000001" customHeight="1" x14ac:dyDescent="0.25">
      <c r="A28" s="24"/>
      <c r="B28" s="25"/>
      <c r="C28" s="25"/>
      <c r="D28" s="25"/>
      <c r="E28" s="26"/>
      <c r="F28" s="27"/>
      <c r="G28" s="27"/>
      <c r="H28" s="27"/>
      <c r="I28" s="25"/>
      <c r="J28" s="28"/>
      <c r="K28" s="29"/>
    </row>
    <row r="29" spans="1:11" s="132" customFormat="1" ht="20.100000000000001" customHeight="1" x14ac:dyDescent="0.25">
      <c r="A29" s="30"/>
      <c r="B29" s="31"/>
      <c r="C29" s="31"/>
      <c r="D29" s="31"/>
      <c r="E29" s="32"/>
      <c r="F29" s="33"/>
      <c r="G29" s="33"/>
      <c r="H29" s="33"/>
      <c r="I29" s="31"/>
      <c r="J29" s="34"/>
      <c r="K29" s="35"/>
    </row>
    <row r="30" spans="1:11" s="132" customFormat="1" ht="20.100000000000001" customHeight="1" x14ac:dyDescent="0.25">
      <c r="A30" s="380" t="s">
        <v>109</v>
      </c>
      <c r="B30" s="381"/>
      <c r="C30" s="381"/>
      <c r="D30" s="381"/>
      <c r="E30" s="382"/>
      <c r="F30" s="149">
        <f>SUM(F6:F29)</f>
        <v>0</v>
      </c>
      <c r="G30" s="149">
        <f>SUM(G6:G29)</f>
        <v>0</v>
      </c>
      <c r="H30" s="149">
        <f>SUM(H6:H29)</f>
        <v>0</v>
      </c>
      <c r="I30" s="150"/>
      <c r="J30" s="151"/>
      <c r="K30" s="152">
        <f>SUM(K6:K29)</f>
        <v>0</v>
      </c>
    </row>
    <row r="31" spans="1:11" s="132" customFormat="1" ht="20.100000000000001" customHeight="1" thickBot="1" x14ac:dyDescent="0.3">
      <c r="A31" s="370" t="s">
        <v>110</v>
      </c>
      <c r="B31" s="371"/>
      <c r="C31" s="371"/>
      <c r="D31" s="371"/>
      <c r="E31" s="372"/>
      <c r="F31" s="153" t="e">
        <f>K30/H30</f>
        <v>#DIV/0!</v>
      </c>
      <c r="G31" s="373"/>
      <c r="H31" s="374"/>
      <c r="I31" s="374"/>
      <c r="J31" s="374"/>
      <c r="K31" s="375"/>
    </row>
    <row r="32" spans="1:11" s="132" customFormat="1" ht="14.25" customHeight="1" x14ac:dyDescent="0.25"/>
    <row r="33" spans="8:8" ht="14.25" customHeight="1" x14ac:dyDescent="0.25">
      <c r="H33" s="154"/>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6">
    <tabColor theme="9" tint="0.79998168889431442"/>
    <pageSetUpPr fitToPage="1"/>
  </sheetPr>
  <dimension ref="A1:M34"/>
  <sheetViews>
    <sheetView view="pageBreakPreview" zoomScaleNormal="100" zoomScaleSheetLayoutView="100" workbookViewId="0">
      <selection activeCell="B3" sqref="B3:L3"/>
    </sheetView>
  </sheetViews>
  <sheetFormatPr defaultRowHeight="15" x14ac:dyDescent="0.25"/>
  <cols>
    <col min="1" max="1" width="35" style="132" customWidth="1"/>
    <col min="2" max="2" width="13.7109375" style="132" customWidth="1"/>
    <col min="3" max="3" width="22.5703125" style="132" customWidth="1"/>
    <col min="4" max="4" width="11.42578125" style="132" customWidth="1"/>
    <col min="5" max="5" width="33.5703125" style="132" customWidth="1"/>
    <col min="6" max="6" width="31.7109375" style="132" customWidth="1"/>
    <col min="7" max="12" width="13.7109375" style="132" customWidth="1"/>
    <col min="13" max="13" width="0.85546875" style="132" customWidth="1"/>
    <col min="14" max="16384" width="9.140625" style="132"/>
  </cols>
  <sheetData>
    <row r="1" spans="1:13" ht="39.950000000000003" customHeight="1" x14ac:dyDescent="0.25">
      <c r="A1" s="393" t="s">
        <v>111</v>
      </c>
      <c r="B1" s="394"/>
      <c r="C1" s="394"/>
      <c r="D1" s="394"/>
      <c r="E1" s="394"/>
      <c r="F1" s="394"/>
      <c r="G1" s="394"/>
      <c r="H1" s="394"/>
      <c r="I1" s="394"/>
      <c r="J1" s="394"/>
      <c r="K1" s="394"/>
      <c r="L1" s="394"/>
    </row>
    <row r="2" spans="1:13" s="135" customFormat="1" ht="20.100000000000001" hidden="1" customHeight="1" x14ac:dyDescent="0.2">
      <c r="A2" s="134" t="s">
        <v>112</v>
      </c>
      <c r="B2" s="396" t="s">
        <v>113</v>
      </c>
      <c r="C2" s="397"/>
      <c r="D2" s="397"/>
      <c r="E2" s="397"/>
      <c r="F2" s="397"/>
      <c r="G2" s="397"/>
      <c r="H2" s="397"/>
      <c r="I2" s="397"/>
      <c r="J2" s="397"/>
      <c r="K2" s="397"/>
      <c r="L2" s="397"/>
    </row>
    <row r="3" spans="1:13" ht="69" customHeight="1" x14ac:dyDescent="0.25">
      <c r="A3" s="136" t="s">
        <v>114</v>
      </c>
      <c r="B3" s="355"/>
      <c r="C3" s="356"/>
      <c r="D3" s="356"/>
      <c r="E3" s="356"/>
      <c r="F3" s="356"/>
      <c r="G3" s="356"/>
      <c r="H3" s="356"/>
      <c r="I3" s="356"/>
      <c r="J3" s="356"/>
      <c r="K3" s="356"/>
      <c r="L3" s="395"/>
    </row>
    <row r="4" spans="1:13" ht="49.5" customHeight="1" x14ac:dyDescent="0.25">
      <c r="A4" s="137" t="s">
        <v>115</v>
      </c>
      <c r="B4" s="138" t="s">
        <v>116</v>
      </c>
      <c r="C4" s="245" t="s">
        <v>117</v>
      </c>
      <c r="D4" s="139" t="s">
        <v>118</v>
      </c>
      <c r="E4" s="139" t="s">
        <v>119</v>
      </c>
      <c r="F4" s="139" t="s">
        <v>120</v>
      </c>
      <c r="G4" s="139" t="s">
        <v>121</v>
      </c>
      <c r="H4" s="139" t="s">
        <v>844</v>
      </c>
      <c r="I4" s="140">
        <f>PREDSTAVITEV!E2+1</f>
        <v>2025</v>
      </c>
      <c r="J4" s="140">
        <f>PREDSTAVITEV!E2+2</f>
        <v>2026</v>
      </c>
      <c r="K4" s="140">
        <f>PREDSTAVITEV!E2+3</f>
        <v>2027</v>
      </c>
      <c r="L4" s="141" t="str">
        <f>"Ostala leta"&amp;" "&amp;L18&amp;" "&amp;"…"&amp;" "&amp;"N"</f>
        <v>Ostala leta 2028 … N</v>
      </c>
    </row>
    <row r="5" spans="1:13" ht="20.100000000000001" customHeight="1" x14ac:dyDescent="0.25">
      <c r="A5" s="9"/>
      <c r="B5" s="175"/>
      <c r="C5" s="175"/>
      <c r="D5" s="177"/>
      <c r="E5" s="10"/>
      <c r="F5" s="11"/>
      <c r="G5" s="12"/>
      <c r="H5" s="12"/>
      <c r="I5" s="175"/>
      <c r="J5" s="175"/>
      <c r="K5" s="179"/>
      <c r="L5" s="180">
        <f>C5-I5-J5-K5</f>
        <v>0</v>
      </c>
      <c r="M5" s="142"/>
    </row>
    <row r="6" spans="1:13" ht="20.100000000000001" customHeight="1" x14ac:dyDescent="0.25">
      <c r="A6" s="9"/>
      <c r="B6" s="175"/>
      <c r="C6" s="175"/>
      <c r="D6" s="177"/>
      <c r="E6" s="10"/>
      <c r="F6" s="11"/>
      <c r="G6" s="12"/>
      <c r="H6" s="12"/>
      <c r="I6" s="175"/>
      <c r="J6" s="175"/>
      <c r="K6" s="179"/>
      <c r="L6" s="180">
        <f t="shared" ref="L6:L15" si="0">C6-I6-J6-K6</f>
        <v>0</v>
      </c>
      <c r="M6" s="142"/>
    </row>
    <row r="7" spans="1:13" ht="20.100000000000001" customHeight="1" x14ac:dyDescent="0.25">
      <c r="A7" s="9"/>
      <c r="B7" s="175"/>
      <c r="C7" s="175"/>
      <c r="D7" s="177"/>
      <c r="E7" s="10"/>
      <c r="F7" s="11"/>
      <c r="G7" s="12"/>
      <c r="H7" s="12"/>
      <c r="I7" s="175"/>
      <c r="J7" s="175"/>
      <c r="K7" s="179"/>
      <c r="L7" s="180">
        <f t="shared" si="0"/>
        <v>0</v>
      </c>
      <c r="M7" s="142"/>
    </row>
    <row r="8" spans="1:13" ht="20.100000000000001" customHeight="1" x14ac:dyDescent="0.25">
      <c r="A8" s="9"/>
      <c r="B8" s="175"/>
      <c r="C8" s="175"/>
      <c r="D8" s="177"/>
      <c r="E8" s="10"/>
      <c r="F8" s="11"/>
      <c r="G8" s="12"/>
      <c r="H8" s="12"/>
      <c r="I8" s="175"/>
      <c r="J8" s="175"/>
      <c r="K8" s="179"/>
      <c r="L8" s="180">
        <f t="shared" si="0"/>
        <v>0</v>
      </c>
      <c r="M8" s="142"/>
    </row>
    <row r="9" spans="1:13" ht="20.100000000000001" customHeight="1" x14ac:dyDescent="0.25">
      <c r="A9" s="9"/>
      <c r="B9" s="175"/>
      <c r="C9" s="175"/>
      <c r="D9" s="177"/>
      <c r="E9" s="10"/>
      <c r="F9" s="11"/>
      <c r="G9" s="12"/>
      <c r="H9" s="12"/>
      <c r="I9" s="175"/>
      <c r="J9" s="175"/>
      <c r="K9" s="179"/>
      <c r="L9" s="180">
        <f t="shared" si="0"/>
        <v>0</v>
      </c>
      <c r="M9" s="142"/>
    </row>
    <row r="10" spans="1:13" ht="20.100000000000001" customHeight="1" x14ac:dyDescent="0.25">
      <c r="A10" s="9"/>
      <c r="B10" s="175"/>
      <c r="C10" s="175"/>
      <c r="D10" s="177"/>
      <c r="E10" s="10"/>
      <c r="F10" s="11"/>
      <c r="G10" s="12"/>
      <c r="H10" s="12"/>
      <c r="I10" s="175"/>
      <c r="J10" s="175"/>
      <c r="K10" s="179"/>
      <c r="L10" s="180">
        <f t="shared" si="0"/>
        <v>0</v>
      </c>
      <c r="M10" s="142"/>
    </row>
    <row r="11" spans="1:13" ht="20.100000000000001" customHeight="1" x14ac:dyDescent="0.25">
      <c r="A11" s="9"/>
      <c r="B11" s="175"/>
      <c r="C11" s="175"/>
      <c r="D11" s="177"/>
      <c r="E11" s="10"/>
      <c r="F11" s="11"/>
      <c r="G11" s="12"/>
      <c r="H11" s="12"/>
      <c r="I11" s="175"/>
      <c r="J11" s="175"/>
      <c r="K11" s="179"/>
      <c r="L11" s="180">
        <f t="shared" si="0"/>
        <v>0</v>
      </c>
      <c r="M11" s="142"/>
    </row>
    <row r="12" spans="1:13" ht="20.100000000000001" customHeight="1" x14ac:dyDescent="0.25">
      <c r="A12" s="9"/>
      <c r="B12" s="175"/>
      <c r="C12" s="175"/>
      <c r="D12" s="177"/>
      <c r="E12" s="10"/>
      <c r="F12" s="11"/>
      <c r="G12" s="12"/>
      <c r="H12" s="12"/>
      <c r="I12" s="175"/>
      <c r="J12" s="175"/>
      <c r="K12" s="179"/>
      <c r="L12" s="180">
        <f t="shared" si="0"/>
        <v>0</v>
      </c>
      <c r="M12" s="142"/>
    </row>
    <row r="13" spans="1:13" ht="20.100000000000001" customHeight="1" x14ac:dyDescent="0.25">
      <c r="A13" s="9"/>
      <c r="B13" s="175"/>
      <c r="C13" s="175"/>
      <c r="D13" s="177"/>
      <c r="E13" s="10"/>
      <c r="F13" s="11"/>
      <c r="G13" s="12"/>
      <c r="H13" s="12"/>
      <c r="I13" s="175"/>
      <c r="J13" s="175"/>
      <c r="K13" s="179"/>
      <c r="L13" s="180">
        <f t="shared" si="0"/>
        <v>0</v>
      </c>
      <c r="M13" s="142"/>
    </row>
    <row r="14" spans="1:13" ht="20.100000000000001" customHeight="1" x14ac:dyDescent="0.25">
      <c r="A14" s="9"/>
      <c r="B14" s="175"/>
      <c r="C14" s="175"/>
      <c r="D14" s="177"/>
      <c r="E14" s="10"/>
      <c r="F14" s="11"/>
      <c r="G14" s="12"/>
      <c r="H14" s="12"/>
      <c r="I14" s="175"/>
      <c r="J14" s="175"/>
      <c r="K14" s="179"/>
      <c r="L14" s="180">
        <f t="shared" si="0"/>
        <v>0</v>
      </c>
      <c r="M14" s="142"/>
    </row>
    <row r="15" spans="1:13" ht="20.100000000000001" customHeight="1" x14ac:dyDescent="0.25">
      <c r="A15" s="9"/>
      <c r="B15" s="175"/>
      <c r="C15" s="175"/>
      <c r="D15" s="177"/>
      <c r="E15" s="10"/>
      <c r="F15" s="11"/>
      <c r="G15" s="12"/>
      <c r="H15" s="12"/>
      <c r="I15" s="175"/>
      <c r="J15" s="175"/>
      <c r="K15" s="179"/>
      <c r="L15" s="180">
        <f t="shared" si="0"/>
        <v>0</v>
      </c>
      <c r="M15" s="142"/>
    </row>
    <row r="16" spans="1:13" ht="20.100000000000001" customHeight="1" thickBot="1" x14ac:dyDescent="0.3">
      <c r="A16" s="9"/>
      <c r="B16" s="175"/>
      <c r="C16" s="175"/>
      <c r="D16" s="177"/>
      <c r="E16" s="10"/>
      <c r="F16" s="11"/>
      <c r="G16" s="12"/>
      <c r="H16" s="12"/>
      <c r="I16" s="175"/>
      <c r="J16" s="175"/>
      <c r="K16" s="179"/>
      <c r="L16" s="180">
        <f>C16-I16-J16-K16</f>
        <v>0</v>
      </c>
      <c r="M16" s="142"/>
    </row>
    <row r="17" spans="1:13" ht="20.100000000000001" customHeight="1" thickBot="1" x14ac:dyDescent="0.3">
      <c r="A17" s="143" t="s">
        <v>93</v>
      </c>
      <c r="B17" s="286">
        <f>SUM(B5:B16)</f>
        <v>0</v>
      </c>
      <c r="C17" s="286">
        <f>SUM(C5:C16)</f>
        <v>0</v>
      </c>
      <c r="D17" s="15"/>
      <c r="E17" s="16"/>
      <c r="F17" s="16"/>
      <c r="G17" s="16"/>
      <c r="H17" s="16"/>
      <c r="I17" s="286">
        <f>SUM(I5:I16)</f>
        <v>0</v>
      </c>
      <c r="J17" s="286">
        <f>SUM(J5:J16)</f>
        <v>0</v>
      </c>
      <c r="K17" s="286">
        <f>SUM(K5:K16)</f>
        <v>0</v>
      </c>
      <c r="L17" s="287">
        <f>SUM(L5:L16)</f>
        <v>0</v>
      </c>
      <c r="M17" s="142"/>
    </row>
    <row r="18" spans="1:13" x14ac:dyDescent="0.25">
      <c r="A18" s="289"/>
      <c r="B18" s="290"/>
      <c r="C18" s="290"/>
      <c r="D18" s="290"/>
      <c r="E18" s="290"/>
      <c r="F18" s="290"/>
      <c r="G18" s="290"/>
      <c r="H18" s="290"/>
      <c r="I18" s="290"/>
      <c r="J18" s="290"/>
      <c r="K18" s="290"/>
      <c r="L18" s="291">
        <f>PREDSTAVITEV!E2+4</f>
        <v>2028</v>
      </c>
    </row>
    <row r="19" spans="1:13" ht="38.25" x14ac:dyDescent="0.25">
      <c r="A19" s="391" t="s">
        <v>123</v>
      </c>
      <c r="B19" s="392"/>
      <c r="C19" s="139" t="s">
        <v>124</v>
      </c>
      <c r="D19" s="139" t="s">
        <v>118</v>
      </c>
      <c r="E19" s="139" t="s">
        <v>119</v>
      </c>
      <c r="F19" s="139" t="s">
        <v>120</v>
      </c>
      <c r="G19" s="139" t="s">
        <v>121</v>
      </c>
      <c r="H19" s="139" t="s">
        <v>122</v>
      </c>
      <c r="I19" s="315">
        <f>PREDSTAVITEV!E2+1</f>
        <v>2025</v>
      </c>
      <c r="J19" s="315">
        <f>PREDSTAVITEV!E2+2</f>
        <v>2026</v>
      </c>
      <c r="K19" s="315">
        <f>PREDSTAVITEV!E2+3</f>
        <v>2027</v>
      </c>
      <c r="L19" s="141" t="str">
        <f>"Ostala leta"&amp;" "&amp;L18&amp;" "&amp;"…"&amp;" "&amp;"N"</f>
        <v>Ostala leta 2028 … N</v>
      </c>
    </row>
    <row r="20" spans="1:13" ht="20.100000000000001" customHeight="1" x14ac:dyDescent="0.25">
      <c r="A20" s="391" t="s">
        <v>125</v>
      </c>
      <c r="B20" s="392"/>
      <c r="C20" s="175"/>
      <c r="D20" s="177"/>
      <c r="E20" s="10"/>
      <c r="F20" s="11"/>
      <c r="G20" s="19"/>
      <c r="H20" s="312"/>
      <c r="I20" s="321"/>
      <c r="J20" s="246"/>
      <c r="K20" s="317"/>
      <c r="L20" s="180">
        <f>C20-I20-J20-K20</f>
        <v>0</v>
      </c>
    </row>
    <row r="21" spans="1:13" ht="20.100000000000001" customHeight="1" x14ac:dyDescent="0.25">
      <c r="A21" s="391" t="s">
        <v>126</v>
      </c>
      <c r="B21" s="392"/>
      <c r="C21" s="175"/>
      <c r="D21" s="177"/>
      <c r="E21" s="10"/>
      <c r="F21" s="11"/>
      <c r="G21" s="247"/>
      <c r="H21" s="313"/>
      <c r="I21" s="322"/>
      <c r="J21" s="175"/>
      <c r="K21" s="318"/>
      <c r="L21" s="180">
        <f t="shared" ref="L21" si="1">C21-I21-J21-K21</f>
        <v>0</v>
      </c>
    </row>
    <row r="22" spans="1:13" ht="20.100000000000001" customHeight="1" x14ac:dyDescent="0.25">
      <c r="A22" s="398" t="s">
        <v>127</v>
      </c>
      <c r="B22" s="399"/>
      <c r="C22" s="176"/>
      <c r="D22" s="178"/>
      <c r="E22" s="13"/>
      <c r="F22" s="14"/>
      <c r="G22" s="248"/>
      <c r="H22" s="314"/>
      <c r="I22" s="323"/>
      <c r="J22" s="319"/>
      <c r="K22" s="320"/>
      <c r="L22" s="180">
        <f>C22-I22-J22-K22</f>
        <v>0</v>
      </c>
    </row>
    <row r="23" spans="1:13" ht="20.100000000000001" customHeight="1" x14ac:dyDescent="0.25">
      <c r="A23" s="391" t="s">
        <v>93</v>
      </c>
      <c r="B23" s="392"/>
      <c r="C23" s="284">
        <f>SUM(C20:C22)</f>
        <v>0</v>
      </c>
      <c r="D23" s="249"/>
      <c r="E23" s="250"/>
      <c r="F23" s="250"/>
      <c r="G23" s="250"/>
      <c r="H23" s="250"/>
      <c r="I23" s="316">
        <f>SUM(I20:I22)</f>
        <v>0</v>
      </c>
      <c r="J23" s="316">
        <f>SUM(J20:J22)</f>
        <v>0</v>
      </c>
      <c r="K23" s="316">
        <f>SUM(K20:K22)</f>
        <v>0</v>
      </c>
      <c r="L23" s="251">
        <f>SUM(L20:L22)</f>
        <v>0</v>
      </c>
    </row>
    <row r="24" spans="1:13" x14ac:dyDescent="0.25">
      <c r="A24" s="288"/>
      <c r="B24" s="144"/>
      <c r="C24" s="17"/>
      <c r="D24" s="144"/>
      <c r="E24" s="144"/>
      <c r="F24" s="144"/>
      <c r="G24" s="144"/>
      <c r="H24" s="144"/>
      <c r="I24" s="144"/>
      <c r="J24" s="144"/>
      <c r="K24" s="144"/>
      <c r="L24" s="145"/>
    </row>
    <row r="25" spans="1:13" ht="38.25" customHeight="1" x14ac:dyDescent="0.25">
      <c r="A25" s="391" t="s">
        <v>845</v>
      </c>
      <c r="B25" s="392"/>
      <c r="C25" s="138" t="s">
        <v>128</v>
      </c>
      <c r="D25" s="139" t="s">
        <v>118</v>
      </c>
      <c r="E25" s="139" t="s">
        <v>119</v>
      </c>
      <c r="F25" s="139" t="s">
        <v>120</v>
      </c>
      <c r="G25" s="139" t="s">
        <v>121</v>
      </c>
      <c r="H25" s="139" t="s">
        <v>122</v>
      </c>
      <c r="I25" s="315">
        <f>PREDSTAVITEV!E2+1</f>
        <v>2025</v>
      </c>
      <c r="J25" s="315">
        <f>PREDSTAVITEV!E2+2</f>
        <v>2026</v>
      </c>
      <c r="K25" s="315">
        <f>PREDSTAVITEV!E2+3</f>
        <v>2027</v>
      </c>
      <c r="L25" s="141" t="str">
        <f>"Ostala leta"&amp;" "&amp;L18&amp;" "&amp;"…"&amp;" "&amp;"N"</f>
        <v>Ostala leta 2028 … N</v>
      </c>
    </row>
    <row r="26" spans="1:13" ht="20.100000000000001" customHeight="1" x14ac:dyDescent="0.25">
      <c r="A26" s="391" t="s">
        <v>129</v>
      </c>
      <c r="B26" s="392"/>
      <c r="C26" s="175"/>
      <c r="D26" s="177"/>
      <c r="E26" s="10"/>
      <c r="F26" s="11"/>
      <c r="G26" s="19"/>
      <c r="H26" s="312"/>
      <c r="I26" s="321"/>
      <c r="J26" s="246"/>
      <c r="K26" s="317"/>
      <c r="L26" s="181">
        <f>C26-I26-J26-K26</f>
        <v>0</v>
      </c>
    </row>
    <row r="27" spans="1:13" ht="20.100000000000001" customHeight="1" x14ac:dyDescent="0.25">
      <c r="A27" s="391" t="s">
        <v>130</v>
      </c>
      <c r="B27" s="392"/>
      <c r="C27" s="175"/>
      <c r="D27" s="177"/>
      <c r="E27" s="10"/>
      <c r="F27" s="11"/>
      <c r="G27" s="247"/>
      <c r="H27" s="313"/>
      <c r="I27" s="322"/>
      <c r="J27" s="175"/>
      <c r="K27" s="318"/>
      <c r="L27" s="181">
        <f>C27-I27-J27-K27</f>
        <v>0</v>
      </c>
    </row>
    <row r="28" spans="1:13" ht="20.100000000000001" customHeight="1" x14ac:dyDescent="0.25">
      <c r="A28" s="391" t="s">
        <v>131</v>
      </c>
      <c r="B28" s="392"/>
      <c r="C28" s="176"/>
      <c r="D28" s="178"/>
      <c r="E28" s="13"/>
      <c r="F28" s="14"/>
      <c r="G28" s="248"/>
      <c r="H28" s="314"/>
      <c r="I28" s="323"/>
      <c r="J28" s="319"/>
      <c r="K28" s="320"/>
      <c r="L28" s="181">
        <f>C28-I28-J28-K28</f>
        <v>0</v>
      </c>
    </row>
    <row r="29" spans="1:13" ht="20.100000000000001" customHeight="1" x14ac:dyDescent="0.25">
      <c r="A29" s="391" t="s">
        <v>93</v>
      </c>
      <c r="B29" s="392"/>
      <c r="C29" s="284">
        <f>SUM(C26:C28)</f>
        <v>0</v>
      </c>
      <c r="D29" s="249"/>
      <c r="E29" s="250"/>
      <c r="F29" s="250"/>
      <c r="G29" s="250"/>
      <c r="H29" s="250"/>
      <c r="I29" s="316">
        <f>SUM(I26:I28)</f>
        <v>0</v>
      </c>
      <c r="J29" s="316">
        <f>SUM(J26:J28)</f>
        <v>0</v>
      </c>
      <c r="K29" s="316">
        <f>SUM(K26:K28)</f>
        <v>0</v>
      </c>
      <c r="L29" s="251">
        <f>SUM(L26:L28)</f>
        <v>0</v>
      </c>
    </row>
    <row r="30" spans="1:13" s="255" customFormat="1" x14ac:dyDescent="0.25">
      <c r="A30" s="292"/>
      <c r="B30" s="292"/>
      <c r="C30" s="252"/>
      <c r="D30" s="253"/>
      <c r="E30" s="253"/>
      <c r="F30" s="253"/>
      <c r="G30" s="253"/>
      <c r="H30" s="253"/>
      <c r="I30" s="253"/>
      <c r="J30" s="253"/>
      <c r="K30" s="253"/>
      <c r="L30" s="254"/>
    </row>
    <row r="31" spans="1:13" ht="49.5" customHeight="1" x14ac:dyDescent="0.25">
      <c r="A31" s="146"/>
      <c r="B31" s="147"/>
      <c r="C31" s="147"/>
      <c r="D31" s="147"/>
      <c r="E31" s="402" t="s">
        <v>132</v>
      </c>
      <c r="F31" s="403"/>
      <c r="G31" s="404"/>
      <c r="H31" s="148" t="str">
        <f>"31.12."&amp;PREDSTAVITEV!E2</f>
        <v>31.12.2024</v>
      </c>
      <c r="I31" s="139" t="str">
        <f>"31.12."&amp;PREDSTAVITEV!E2+1</f>
        <v>31.12.2025</v>
      </c>
      <c r="J31" s="139" t="str">
        <f>"31.12."&amp;PREDSTAVITEV!E2+2</f>
        <v>31.12.2026</v>
      </c>
      <c r="K31" s="139" t="str">
        <f>"31.12."&amp;PREDSTAVITEV!E2+3</f>
        <v>31.12.2027</v>
      </c>
      <c r="L31" s="141" t="str">
        <f>L4</f>
        <v>Ostala leta 2028 … N</v>
      </c>
    </row>
    <row r="32" spans="1:13" ht="20.100000000000001" customHeight="1" x14ac:dyDescent="0.25">
      <c r="A32" s="289"/>
      <c r="B32" s="290"/>
      <c r="C32" s="290"/>
      <c r="D32" s="290"/>
      <c r="E32" s="402" t="s">
        <v>133</v>
      </c>
      <c r="F32" s="403"/>
      <c r="G32" s="404"/>
      <c r="H32" s="182"/>
      <c r="I32" s="183">
        <f>C17-I17</f>
        <v>0</v>
      </c>
      <c r="J32" s="183">
        <f>I32-J17</f>
        <v>0</v>
      </c>
      <c r="K32" s="184">
        <f>J32-K17</f>
        <v>0</v>
      </c>
      <c r="L32" s="185">
        <f>K32-L17</f>
        <v>0</v>
      </c>
    </row>
    <row r="33" spans="1:12" ht="20.100000000000001" customHeight="1" x14ac:dyDescent="0.25">
      <c r="A33" s="289"/>
      <c r="B33" s="290"/>
      <c r="C33" s="290"/>
      <c r="D33" s="290"/>
      <c r="E33" s="405" t="s">
        <v>846</v>
      </c>
      <c r="F33" s="406"/>
      <c r="G33" s="407"/>
      <c r="H33" s="293">
        <v>0</v>
      </c>
      <c r="I33" s="293">
        <f>C23-I23</f>
        <v>0</v>
      </c>
      <c r="J33" s="293">
        <f>I33-J23</f>
        <v>0</v>
      </c>
      <c r="K33" s="294">
        <f>J33-K23</f>
        <v>0</v>
      </c>
      <c r="L33" s="295">
        <f>K33-L23</f>
        <v>0</v>
      </c>
    </row>
    <row r="34" spans="1:12" ht="20.100000000000001" customHeight="1" thickBot="1" x14ac:dyDescent="0.3">
      <c r="A34" s="400"/>
      <c r="B34" s="401"/>
      <c r="C34" s="296"/>
      <c r="D34" s="296"/>
      <c r="E34" s="405" t="s">
        <v>134</v>
      </c>
      <c r="F34" s="406"/>
      <c r="G34" s="407"/>
      <c r="H34" s="297">
        <v>0</v>
      </c>
      <c r="I34" s="297">
        <f>C29-I29</f>
        <v>0</v>
      </c>
      <c r="J34" s="297">
        <f>I34-J29</f>
        <v>0</v>
      </c>
      <c r="K34" s="298">
        <f>J34-K29</f>
        <v>0</v>
      </c>
      <c r="L34" s="299">
        <f>K34-L29</f>
        <v>0</v>
      </c>
    </row>
  </sheetData>
  <sheetProtection algorithmName="SHA-512" hashValue="6QRMzIvl96SyNGdKAlUvjq/V/BpufsSzHSTjCqgFeuK0HEh5RU1SqU9etEqg/vekbZVTx+i8SCjk7sLAHP7YMw==" saltValue="e/cBMLXwRz5QzDRsMuOBdA==" spinCount="100000" sheet="1" formatRows="0" selectLockedCells="1"/>
  <mergeCells count="18">
    <mergeCell ref="A34:B34"/>
    <mergeCell ref="E31:G31"/>
    <mergeCell ref="E32:G32"/>
    <mergeCell ref="E33:G33"/>
    <mergeCell ref="E34:G34"/>
    <mergeCell ref="A28:B28"/>
    <mergeCell ref="A29:B29"/>
    <mergeCell ref="A1:L1"/>
    <mergeCell ref="B3:L3"/>
    <mergeCell ref="B2:L2"/>
    <mergeCell ref="A19:B19"/>
    <mergeCell ref="A20:B20"/>
    <mergeCell ref="A21:B21"/>
    <mergeCell ref="A22:B22"/>
    <mergeCell ref="A23:B23"/>
    <mergeCell ref="A25:B25"/>
    <mergeCell ref="A26:B26"/>
    <mergeCell ref="A27:B27"/>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32"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I24:K25 L24:L28 I30:L30" xr:uid="{00000000-0002-0000-0200-000002000000}"/>
    <dataValidation allowBlank="1" showInputMessage="1" showErrorMessage="1" prompt="Stanje glavnice." sqref="I31:L32"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L22" xr:uid="{00000000-0002-0000-0200-000008000000}"/>
    <dataValidation allowBlank="1" showInputMessage="1" showErrorMessage="1" prompt="Odplačila glavnice zaprošenega posojila pri SRRS v EUR" sqref="L23 L29 I20:K22" xr:uid="{62D1CE89-28EA-46C6-83AF-3B0163508BD8}"/>
    <dataValidation allowBlank="1" showInputMessage="1" showErrorMessage="1" prompt="Odplačila glavnice" sqref="I26:K28" xr:uid="{0B934D6E-AEA8-4513-8068-F554984234E9}"/>
  </dataValidations>
  <pageMargins left="0.7" right="0.7" top="0.75" bottom="0.75" header="0.3" footer="0.3"/>
  <pageSetup paperSize="9"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7">
    <tabColor theme="9" tint="0.79998168889431442"/>
    <pageSetUpPr fitToPage="1"/>
  </sheetPr>
  <dimension ref="A1:L91"/>
  <sheetViews>
    <sheetView view="pageBreakPreview" zoomScaleNormal="100" zoomScaleSheetLayoutView="100" zoomScalePageLayoutView="120" workbookViewId="0">
      <pane ySplit="5" topLeftCell="A6" activePane="bottomLeft" state="frozen"/>
      <selection pane="bottomLeft" activeCell="A8" sqref="A8"/>
    </sheetView>
  </sheetViews>
  <sheetFormatPr defaultColWidth="9.140625" defaultRowHeight="12.75" x14ac:dyDescent="0.2"/>
  <cols>
    <col min="1" max="1" width="49.85546875" style="8" customWidth="1"/>
    <col min="2" max="2" width="8.7109375" style="129" customWidth="1"/>
    <col min="3" max="3" width="12" style="8" customWidth="1"/>
    <col min="4" max="4" width="17.28515625" style="8" customWidth="1"/>
    <col min="5" max="5" width="27" style="8" customWidth="1"/>
    <col min="6" max="6" width="21" style="8" customWidth="1"/>
    <col min="7" max="7" width="23" style="129" hidden="1" customWidth="1"/>
    <col min="8" max="12" width="17.7109375" style="8" customWidth="1"/>
    <col min="13" max="13" width="17.5703125" style="8" customWidth="1"/>
    <col min="14" max="16384" width="9.140625" style="8"/>
  </cols>
  <sheetData>
    <row r="1" spans="1:12" ht="39.950000000000003" customHeight="1" thickBot="1" x14ac:dyDescent="0.25">
      <c r="A1" s="413" t="s">
        <v>135</v>
      </c>
      <c r="B1" s="414"/>
      <c r="C1" s="414"/>
      <c r="D1" s="414"/>
      <c r="E1" s="414"/>
      <c r="F1" s="414"/>
      <c r="G1" s="414"/>
      <c r="H1" s="414"/>
      <c r="I1" s="414"/>
      <c r="J1" s="414"/>
      <c r="K1" s="414"/>
      <c r="L1" s="414"/>
    </row>
    <row r="2" spans="1:12" ht="30" hidden="1" customHeight="1" thickBot="1" x14ac:dyDescent="0.25">
      <c r="A2" s="41" t="s">
        <v>112</v>
      </c>
      <c r="B2" s="415" t="s">
        <v>113</v>
      </c>
      <c r="C2" s="415"/>
      <c r="D2" s="415"/>
      <c r="E2" s="415"/>
      <c r="F2" s="415"/>
      <c r="G2" s="415"/>
      <c r="H2" s="415"/>
      <c r="I2" s="415"/>
      <c r="J2" s="415"/>
      <c r="K2" s="415"/>
      <c r="L2" s="415"/>
    </row>
    <row r="3" spans="1:12" ht="20.100000000000001" customHeight="1" thickBot="1" x14ac:dyDescent="0.25">
      <c r="A3" s="256" t="s">
        <v>136</v>
      </c>
      <c r="B3" s="416"/>
      <c r="C3" s="416"/>
      <c r="D3" s="40"/>
      <c r="E3" s="102"/>
      <c r="F3" s="258"/>
      <c r="G3" s="258" t="s">
        <v>137</v>
      </c>
      <c r="H3" s="130">
        <f>PREDSTAVITEV!E6</f>
        <v>0</v>
      </c>
      <c r="I3" s="257"/>
      <c r="J3" s="102"/>
      <c r="K3" s="258" t="s">
        <v>138</v>
      </c>
      <c r="L3" s="130" t="s">
        <v>6</v>
      </c>
    </row>
    <row r="4" spans="1:12" ht="20.100000000000001" customHeight="1" x14ac:dyDescent="0.25">
      <c r="A4" s="417" t="s">
        <v>139</v>
      </c>
      <c r="B4" s="418"/>
      <c r="C4" s="418"/>
      <c r="D4" s="419"/>
      <c r="E4" s="425" t="s">
        <v>140</v>
      </c>
      <c r="F4" s="426"/>
      <c r="G4" s="427"/>
      <c r="H4" s="420" t="s">
        <v>141</v>
      </c>
      <c r="I4" s="421"/>
      <c r="J4" s="421"/>
      <c r="K4" s="421"/>
      <c r="L4" s="422"/>
    </row>
    <row r="5" spans="1:12" ht="63.75" x14ac:dyDescent="0.2">
      <c r="A5" s="90" t="s">
        <v>142</v>
      </c>
      <c r="B5" s="92" t="s">
        <v>143</v>
      </c>
      <c r="C5" s="92" t="s">
        <v>144</v>
      </c>
      <c r="D5" s="259" t="s">
        <v>145</v>
      </c>
      <c r="E5" s="260" t="s">
        <v>837</v>
      </c>
      <c r="F5" s="92" t="s">
        <v>146</v>
      </c>
      <c r="G5" s="308" t="s">
        <v>147</v>
      </c>
      <c r="H5" s="260" t="s">
        <v>148</v>
      </c>
      <c r="I5" s="92" t="str">
        <f>CONCATENATE("do vključno ",PREDSTAVITEV!E2)</f>
        <v>do vključno 2024</v>
      </c>
      <c r="J5" s="92">
        <f>PREDSTAVITEV!E2+1</f>
        <v>2025</v>
      </c>
      <c r="K5" s="92">
        <f>PREDSTAVITEV!E2+2</f>
        <v>2026</v>
      </c>
      <c r="L5" s="259">
        <f>PREDSTAVITEV!E2+3</f>
        <v>2027</v>
      </c>
    </row>
    <row r="6" spans="1:12" s="95" customFormat="1" ht="20.100000000000001" customHeight="1" x14ac:dyDescent="0.2">
      <c r="A6" s="244" t="s">
        <v>149</v>
      </c>
      <c r="B6" s="261" t="s">
        <v>150</v>
      </c>
      <c r="C6" s="261"/>
      <c r="D6" s="192">
        <f>D7+D10+D13+D16</f>
        <v>0</v>
      </c>
      <c r="E6" s="193">
        <f>E7+E10+E13+E16</f>
        <v>0</v>
      </c>
      <c r="F6" s="201">
        <f>F7+F10+F13+F16</f>
        <v>0</v>
      </c>
      <c r="G6" s="64"/>
      <c r="H6" s="190">
        <f>H7+H10+H13+H16</f>
        <v>0</v>
      </c>
      <c r="I6" s="205">
        <f>I7+I10+I13+I16</f>
        <v>0</v>
      </c>
      <c r="J6" s="205">
        <f>J7+J10+J13+J16</f>
        <v>0</v>
      </c>
      <c r="K6" s="205">
        <f>K7+K10+K13+K16</f>
        <v>0</v>
      </c>
      <c r="L6" s="189">
        <f>L7+L10+L13+L16</f>
        <v>0</v>
      </c>
    </row>
    <row r="7" spans="1:12" ht="20.100000000000001" customHeight="1" x14ac:dyDescent="0.2">
      <c r="A7" s="262" t="s">
        <v>151</v>
      </c>
      <c r="B7" s="263" t="s">
        <v>152</v>
      </c>
      <c r="C7" s="264"/>
      <c r="D7" s="194">
        <f>SUM(D8:D9)</f>
        <v>0</v>
      </c>
      <c r="E7" s="195">
        <f>SUM(E8:E9)</f>
        <v>0</v>
      </c>
      <c r="F7" s="202">
        <f>SUM(F8:F9)</f>
        <v>0</v>
      </c>
      <c r="G7" s="65"/>
      <c r="H7" s="187">
        <f>SUM(H8:H9)</f>
        <v>0</v>
      </c>
      <c r="I7" s="206">
        <f>SUM(I8:I9)</f>
        <v>0</v>
      </c>
      <c r="J7" s="206">
        <f t="shared" ref="J7:K7" si="0">SUM(J8:J9)</f>
        <v>0</v>
      </c>
      <c r="K7" s="206">
        <f t="shared" si="0"/>
        <v>0</v>
      </c>
      <c r="L7" s="186">
        <f>SUM(L8:L9)</f>
        <v>0</v>
      </c>
    </row>
    <row r="8" spans="1:12" ht="20.100000000000001" customHeight="1" x14ac:dyDescent="0.2">
      <c r="A8" s="222"/>
      <c r="B8" s="263"/>
      <c r="C8" s="43"/>
      <c r="D8" s="196"/>
      <c r="E8" s="197"/>
      <c r="F8" s="203"/>
      <c r="G8" s="131"/>
      <c r="H8" s="187">
        <f>SUM(I8:L8)</f>
        <v>0</v>
      </c>
      <c r="I8" s="203"/>
      <c r="J8" s="203"/>
      <c r="K8" s="203"/>
      <c r="L8" s="188"/>
    </row>
    <row r="9" spans="1:12" ht="20.100000000000001" customHeight="1" x14ac:dyDescent="0.2">
      <c r="A9" s="222"/>
      <c r="B9" s="263"/>
      <c r="C9" s="43"/>
      <c r="D9" s="196"/>
      <c r="E9" s="197"/>
      <c r="F9" s="203"/>
      <c r="G9" s="131"/>
      <c r="H9" s="187">
        <f>SUM(I9:L9)</f>
        <v>0</v>
      </c>
      <c r="I9" s="203"/>
      <c r="J9" s="203"/>
      <c r="K9" s="203"/>
      <c r="L9" s="188"/>
    </row>
    <row r="10" spans="1:12" ht="20.100000000000001" customHeight="1" x14ac:dyDescent="0.2">
      <c r="A10" s="265" t="s">
        <v>153</v>
      </c>
      <c r="B10" s="263" t="s">
        <v>154</v>
      </c>
      <c r="C10" s="264"/>
      <c r="D10" s="194">
        <f>SUM(D11:D12)</f>
        <v>0</v>
      </c>
      <c r="E10" s="195">
        <f>SUM(E11:E12)</f>
        <v>0</v>
      </c>
      <c r="F10" s="202">
        <f>SUM(F11:F12)</f>
        <v>0</v>
      </c>
      <c r="G10" s="66"/>
      <c r="H10" s="187">
        <f>SUM(H11:H12)</f>
        <v>0</v>
      </c>
      <c r="I10" s="206">
        <f t="shared" ref="I10:K10" si="1">SUM(I11:I12)</f>
        <v>0</v>
      </c>
      <c r="J10" s="206">
        <f t="shared" si="1"/>
        <v>0</v>
      </c>
      <c r="K10" s="206">
        <f t="shared" si="1"/>
        <v>0</v>
      </c>
      <c r="L10" s="186">
        <f>SUM(L11:L12)</f>
        <v>0</v>
      </c>
    </row>
    <row r="11" spans="1:12" ht="20.100000000000001" customHeight="1" x14ac:dyDescent="0.2">
      <c r="A11" s="222"/>
      <c r="B11" s="263"/>
      <c r="C11" s="43"/>
      <c r="D11" s="196"/>
      <c r="E11" s="197"/>
      <c r="F11" s="203"/>
      <c r="G11" s="131"/>
      <c r="H11" s="187">
        <f>SUM(I11:L11)</f>
        <v>0</v>
      </c>
      <c r="I11" s="203"/>
      <c r="J11" s="203"/>
      <c r="K11" s="203"/>
      <c r="L11" s="188"/>
    </row>
    <row r="12" spans="1:12" ht="20.100000000000001" customHeight="1" x14ac:dyDescent="0.2">
      <c r="A12" s="223"/>
      <c r="B12" s="263"/>
      <c r="C12" s="43"/>
      <c r="D12" s="196"/>
      <c r="E12" s="221"/>
      <c r="F12" s="203"/>
      <c r="G12" s="131"/>
      <c r="H12" s="187">
        <f>SUM(I12:L12)</f>
        <v>0</v>
      </c>
      <c r="I12" s="203"/>
      <c r="J12" s="203"/>
      <c r="K12" s="203"/>
      <c r="L12" s="188"/>
    </row>
    <row r="13" spans="1:12" ht="20.100000000000001" customHeight="1" x14ac:dyDescent="0.2">
      <c r="A13" s="265" t="s">
        <v>155</v>
      </c>
      <c r="B13" s="263" t="s">
        <v>156</v>
      </c>
      <c r="C13" s="264"/>
      <c r="D13" s="194">
        <f>SUM(D14:D15)</f>
        <v>0</v>
      </c>
      <c r="E13" s="195">
        <f>SUM(E14:E15)</f>
        <v>0</v>
      </c>
      <c r="F13" s="202">
        <f>SUM(F14:F15)</f>
        <v>0</v>
      </c>
      <c r="G13" s="66"/>
      <c r="H13" s="187">
        <f>SUM(H14:H15)</f>
        <v>0</v>
      </c>
      <c r="I13" s="206">
        <f t="shared" ref="I13:J13" si="2">SUM(I14:I15)</f>
        <v>0</v>
      </c>
      <c r="J13" s="206">
        <f t="shared" si="2"/>
        <v>0</v>
      </c>
      <c r="K13" s="206">
        <f>SUM(K14:K15)</f>
        <v>0</v>
      </c>
      <c r="L13" s="186">
        <f>SUM(L14:L15)</f>
        <v>0</v>
      </c>
    </row>
    <row r="14" spans="1:12" ht="20.100000000000001" customHeight="1" x14ac:dyDescent="0.2">
      <c r="A14" s="222"/>
      <c r="B14" s="263"/>
      <c r="C14" s="43"/>
      <c r="D14" s="196"/>
      <c r="E14" s="197"/>
      <c r="F14" s="203"/>
      <c r="G14" s="131"/>
      <c r="H14" s="187">
        <f>SUM(I14:L14)</f>
        <v>0</v>
      </c>
      <c r="I14" s="203"/>
      <c r="J14" s="203"/>
      <c r="K14" s="203"/>
      <c r="L14" s="188"/>
    </row>
    <row r="15" spans="1:12" ht="20.100000000000001" customHeight="1" x14ac:dyDescent="0.2">
      <c r="A15" s="223"/>
      <c r="B15" s="263"/>
      <c r="C15" s="43"/>
      <c r="D15" s="196"/>
      <c r="E15" s="221"/>
      <c r="F15" s="203"/>
      <c r="G15" s="131"/>
      <c r="H15" s="187">
        <f>SUM(I15:L15)</f>
        <v>0</v>
      </c>
      <c r="I15" s="203"/>
      <c r="J15" s="203"/>
      <c r="K15" s="203"/>
      <c r="L15" s="188"/>
    </row>
    <row r="16" spans="1:12" ht="20.100000000000001" customHeight="1" x14ac:dyDescent="0.2">
      <c r="A16" s="262" t="s">
        <v>157</v>
      </c>
      <c r="B16" s="263" t="s">
        <v>158</v>
      </c>
      <c r="C16" s="264"/>
      <c r="D16" s="194">
        <f>SUM(D17:D18)</f>
        <v>0</v>
      </c>
      <c r="E16" s="195">
        <f>SUM(E17:E18)</f>
        <v>0</v>
      </c>
      <c r="F16" s="202">
        <f>SUM(F17:F18)</f>
        <v>0</v>
      </c>
      <c r="G16" s="66"/>
      <c r="H16" s="187">
        <f>SUM(H17:H18)</f>
        <v>0</v>
      </c>
      <c r="I16" s="206">
        <f t="shared" ref="I16:K16" si="3">SUM(I17:I18)</f>
        <v>0</v>
      </c>
      <c r="J16" s="206">
        <f t="shared" si="3"/>
        <v>0</v>
      </c>
      <c r="K16" s="206">
        <f t="shared" si="3"/>
        <v>0</v>
      </c>
      <c r="L16" s="186">
        <f>SUM(L17:L18)</f>
        <v>0</v>
      </c>
    </row>
    <row r="17" spans="1:12" ht="20.100000000000001" customHeight="1" x14ac:dyDescent="0.2">
      <c r="A17" s="222"/>
      <c r="B17" s="263"/>
      <c r="C17" s="43"/>
      <c r="D17" s="196"/>
      <c r="E17" s="197"/>
      <c r="F17" s="203"/>
      <c r="G17" s="131"/>
      <c r="H17" s="187">
        <f>SUM(I17:L17)</f>
        <v>0</v>
      </c>
      <c r="I17" s="203"/>
      <c r="J17" s="203"/>
      <c r="K17" s="203"/>
      <c r="L17" s="188"/>
    </row>
    <row r="18" spans="1:12" ht="20.100000000000001" customHeight="1" x14ac:dyDescent="0.2">
      <c r="A18" s="223"/>
      <c r="B18" s="263"/>
      <c r="C18" s="43"/>
      <c r="D18" s="196"/>
      <c r="E18" s="221"/>
      <c r="F18" s="203"/>
      <c r="G18" s="131"/>
      <c r="H18" s="187">
        <f>SUM(I18:L18)</f>
        <v>0</v>
      </c>
      <c r="I18" s="203"/>
      <c r="J18" s="203"/>
      <c r="K18" s="203"/>
      <c r="L18" s="188"/>
    </row>
    <row r="19" spans="1:12" s="95" customFormat="1" ht="20.100000000000001" customHeight="1" x14ac:dyDescent="0.2">
      <c r="A19" s="244" t="s">
        <v>159</v>
      </c>
      <c r="B19" s="261" t="s">
        <v>160</v>
      </c>
      <c r="C19" s="261"/>
      <c r="D19" s="198">
        <f>D20+D29+D37+D49+D57</f>
        <v>581301.88</v>
      </c>
      <c r="E19" s="199">
        <f>E20+E29+E37+E49+E57</f>
        <v>206000</v>
      </c>
      <c r="F19" s="204">
        <f>F20+F29+F37+F49+F57</f>
        <v>334782.38</v>
      </c>
      <c r="G19" s="67"/>
      <c r="H19" s="190">
        <f>H20+H29+H37+H49+H57</f>
        <v>697495.27480000001</v>
      </c>
      <c r="I19" s="205">
        <f>I20+I29+I37+I49+I57</f>
        <v>0</v>
      </c>
      <c r="J19" s="205">
        <f>J20+J29+J37+J49+J57</f>
        <v>697495.27480000001</v>
      </c>
      <c r="K19" s="205">
        <f>K20+K29+K37+K49+K57</f>
        <v>0</v>
      </c>
      <c r="L19" s="189">
        <f>L20+L29+L37+L49+L57</f>
        <v>0</v>
      </c>
    </row>
    <row r="20" spans="1:12" ht="20.100000000000001" customHeight="1" x14ac:dyDescent="0.2">
      <c r="A20" s="262" t="s">
        <v>161</v>
      </c>
      <c r="B20" s="266" t="s">
        <v>162</v>
      </c>
      <c r="C20" s="267"/>
      <c r="D20" s="194">
        <f>SUM(D21:D28)</f>
        <v>28000</v>
      </c>
      <c r="E20" s="195">
        <f>SUM(E21:E28)</f>
        <v>5000</v>
      </c>
      <c r="F20" s="202">
        <f>SUM(F21:F28)</f>
        <v>28000</v>
      </c>
      <c r="G20" s="66"/>
      <c r="H20" s="187">
        <f>SUM(H21:H28)</f>
        <v>28000</v>
      </c>
      <c r="I20" s="206">
        <f t="shared" ref="I20:K20" si="4">SUM(I21:I28)</f>
        <v>0</v>
      </c>
      <c r="J20" s="206">
        <f t="shared" si="4"/>
        <v>28000</v>
      </c>
      <c r="K20" s="206">
        <f t="shared" si="4"/>
        <v>0</v>
      </c>
      <c r="L20" s="186">
        <f>SUM(L21:L28)</f>
        <v>0</v>
      </c>
    </row>
    <row r="21" spans="1:12" ht="20.100000000000001" customHeight="1" x14ac:dyDescent="0.2">
      <c r="A21" s="222" t="s">
        <v>813</v>
      </c>
      <c r="B21" s="266"/>
      <c r="C21" s="43" t="s">
        <v>6</v>
      </c>
      <c r="D21" s="196">
        <v>28000</v>
      </c>
      <c r="E21" s="197">
        <v>5000</v>
      </c>
      <c r="F21" s="203">
        <v>28000</v>
      </c>
      <c r="G21" s="131" t="s">
        <v>424</v>
      </c>
      <c r="H21" s="187">
        <f>SUM(I21:L21)</f>
        <v>28000</v>
      </c>
      <c r="I21" s="203"/>
      <c r="J21" s="203">
        <v>28000</v>
      </c>
      <c r="K21" s="203"/>
      <c r="L21" s="188"/>
    </row>
    <row r="22" spans="1:12" ht="20.100000000000001" customHeight="1" x14ac:dyDescent="0.2">
      <c r="A22" s="222"/>
      <c r="B22" s="266"/>
      <c r="C22" s="43"/>
      <c r="D22" s="196"/>
      <c r="E22" s="197"/>
      <c r="F22" s="203"/>
      <c r="G22" s="131"/>
      <c r="H22" s="187">
        <f t="shared" ref="H22:H27" si="5">SUM(I22:L22)</f>
        <v>0</v>
      </c>
      <c r="I22" s="203"/>
      <c r="J22" s="203"/>
      <c r="K22" s="203"/>
      <c r="L22" s="188"/>
    </row>
    <row r="23" spans="1:12" ht="20.100000000000001" customHeight="1" x14ac:dyDescent="0.2">
      <c r="A23" s="222"/>
      <c r="B23" s="266"/>
      <c r="C23" s="43"/>
      <c r="D23" s="196"/>
      <c r="E23" s="197"/>
      <c r="F23" s="203"/>
      <c r="G23" s="131"/>
      <c r="H23" s="187">
        <f t="shared" si="5"/>
        <v>0</v>
      </c>
      <c r="I23" s="203"/>
      <c r="J23" s="203"/>
      <c r="K23" s="203"/>
      <c r="L23" s="188"/>
    </row>
    <row r="24" spans="1:12" ht="20.100000000000001" customHeight="1" x14ac:dyDescent="0.2">
      <c r="A24" s="222"/>
      <c r="B24" s="266"/>
      <c r="C24" s="43"/>
      <c r="D24" s="196"/>
      <c r="E24" s="197"/>
      <c r="F24" s="203"/>
      <c r="G24" s="131"/>
      <c r="H24" s="187">
        <f t="shared" si="5"/>
        <v>0</v>
      </c>
      <c r="I24" s="203"/>
      <c r="J24" s="203"/>
      <c r="K24" s="203"/>
      <c r="L24" s="188"/>
    </row>
    <row r="25" spans="1:12" ht="20.100000000000001" customHeight="1" x14ac:dyDescent="0.2">
      <c r="A25" s="222"/>
      <c r="B25" s="266"/>
      <c r="C25" s="43"/>
      <c r="D25" s="196"/>
      <c r="E25" s="197"/>
      <c r="F25" s="203"/>
      <c r="G25" s="131"/>
      <c r="H25" s="187">
        <f t="shared" si="5"/>
        <v>0</v>
      </c>
      <c r="I25" s="203"/>
      <c r="J25" s="203"/>
      <c r="K25" s="203"/>
      <c r="L25" s="188"/>
    </row>
    <row r="26" spans="1:12" ht="20.100000000000001" customHeight="1" x14ac:dyDescent="0.2">
      <c r="A26" s="222"/>
      <c r="B26" s="266"/>
      <c r="C26" s="43"/>
      <c r="D26" s="196"/>
      <c r="E26" s="197"/>
      <c r="F26" s="203"/>
      <c r="G26" s="131"/>
      <c r="H26" s="187">
        <f t="shared" si="5"/>
        <v>0</v>
      </c>
      <c r="I26" s="203"/>
      <c r="J26" s="203"/>
      <c r="K26" s="203"/>
      <c r="L26" s="188"/>
    </row>
    <row r="27" spans="1:12" ht="20.100000000000001" customHeight="1" x14ac:dyDescent="0.2">
      <c r="A27" s="222"/>
      <c r="B27" s="266"/>
      <c r="C27" s="43"/>
      <c r="D27" s="196"/>
      <c r="E27" s="197"/>
      <c r="F27" s="203"/>
      <c r="G27" s="131"/>
      <c r="H27" s="187">
        <f t="shared" si="5"/>
        <v>0</v>
      </c>
      <c r="I27" s="203"/>
      <c r="J27" s="203"/>
      <c r="K27" s="203"/>
      <c r="L27" s="188"/>
    </row>
    <row r="28" spans="1:12" ht="20.100000000000001" customHeight="1" x14ac:dyDescent="0.2">
      <c r="A28" s="222"/>
      <c r="B28" s="266"/>
      <c r="C28" s="43"/>
      <c r="D28" s="196"/>
      <c r="E28" s="197"/>
      <c r="F28" s="203"/>
      <c r="G28" s="131"/>
      <c r="H28" s="187">
        <f>SUM(I28:L28)</f>
        <v>0</v>
      </c>
      <c r="I28" s="203"/>
      <c r="J28" s="203"/>
      <c r="K28" s="203"/>
      <c r="L28" s="188"/>
    </row>
    <row r="29" spans="1:12" ht="20.100000000000001" customHeight="1" x14ac:dyDescent="0.2">
      <c r="A29" s="265" t="s">
        <v>163</v>
      </c>
      <c r="B29" s="266" t="s">
        <v>164</v>
      </c>
      <c r="C29" s="267"/>
      <c r="D29" s="194">
        <f>SUM(D30:D36)</f>
        <v>0</v>
      </c>
      <c r="E29" s="195">
        <f>SUM(E30:E36)</f>
        <v>0</v>
      </c>
      <c r="F29" s="202">
        <f>SUM(F30:F36)</f>
        <v>0</v>
      </c>
      <c r="G29" s="66"/>
      <c r="H29" s="187">
        <f>SUM(H30:H36)</f>
        <v>0</v>
      </c>
      <c r="I29" s="206">
        <f t="shared" ref="I29:K29" si="6">SUM(I30:I36)</f>
        <v>0</v>
      </c>
      <c r="J29" s="206">
        <f t="shared" si="6"/>
        <v>0</v>
      </c>
      <c r="K29" s="206">
        <f t="shared" si="6"/>
        <v>0</v>
      </c>
      <c r="L29" s="186">
        <f>SUM(L30:L36)</f>
        <v>0</v>
      </c>
    </row>
    <row r="30" spans="1:12" ht="20.100000000000001" customHeight="1" x14ac:dyDescent="0.2">
      <c r="A30" s="222"/>
      <c r="B30" s="263"/>
      <c r="C30" s="43"/>
      <c r="D30" s="196"/>
      <c r="E30" s="197"/>
      <c r="F30" s="203"/>
      <c r="G30" s="131"/>
      <c r="H30" s="187">
        <f>SUM(I30:L30)</f>
        <v>0</v>
      </c>
      <c r="I30" s="203"/>
      <c r="J30" s="203"/>
      <c r="K30" s="203"/>
      <c r="L30" s="188"/>
    </row>
    <row r="31" spans="1:12" ht="20.100000000000001" customHeight="1" x14ac:dyDescent="0.2">
      <c r="A31" s="222"/>
      <c r="B31" s="263"/>
      <c r="C31" s="43"/>
      <c r="D31" s="196"/>
      <c r="E31" s="197"/>
      <c r="F31" s="203"/>
      <c r="G31" s="131"/>
      <c r="H31" s="187">
        <f t="shared" ref="H31:H35" si="7">SUM(I31:L31)</f>
        <v>0</v>
      </c>
      <c r="I31" s="203"/>
      <c r="J31" s="203"/>
      <c r="K31" s="203"/>
      <c r="L31" s="188"/>
    </row>
    <row r="32" spans="1:12" ht="20.100000000000001" customHeight="1" x14ac:dyDescent="0.2">
      <c r="A32" s="222"/>
      <c r="B32" s="263"/>
      <c r="C32" s="43"/>
      <c r="D32" s="196"/>
      <c r="E32" s="197"/>
      <c r="F32" s="203"/>
      <c r="G32" s="131"/>
      <c r="H32" s="187">
        <f t="shared" si="7"/>
        <v>0</v>
      </c>
      <c r="I32" s="203"/>
      <c r="J32" s="203"/>
      <c r="K32" s="203"/>
      <c r="L32" s="188"/>
    </row>
    <row r="33" spans="1:12" ht="20.100000000000001" customHeight="1" x14ac:dyDescent="0.2">
      <c r="A33" s="222"/>
      <c r="B33" s="263"/>
      <c r="C33" s="43"/>
      <c r="D33" s="196"/>
      <c r="E33" s="197"/>
      <c r="F33" s="203"/>
      <c r="G33" s="131"/>
      <c r="H33" s="187">
        <f t="shared" si="7"/>
        <v>0</v>
      </c>
      <c r="I33" s="203"/>
      <c r="J33" s="203"/>
      <c r="K33" s="203"/>
      <c r="L33" s="188"/>
    </row>
    <row r="34" spans="1:12" ht="20.100000000000001" customHeight="1" x14ac:dyDescent="0.2">
      <c r="A34" s="222"/>
      <c r="B34" s="263"/>
      <c r="C34" s="43"/>
      <c r="D34" s="196"/>
      <c r="E34" s="197"/>
      <c r="F34" s="203"/>
      <c r="G34" s="131"/>
      <c r="H34" s="187">
        <f t="shared" si="7"/>
        <v>0</v>
      </c>
      <c r="I34" s="203"/>
      <c r="J34" s="203"/>
      <c r="K34" s="203"/>
      <c r="L34" s="188"/>
    </row>
    <row r="35" spans="1:12" ht="20.100000000000001" customHeight="1" x14ac:dyDescent="0.2">
      <c r="A35" s="222"/>
      <c r="B35" s="263"/>
      <c r="C35" s="43"/>
      <c r="D35" s="196"/>
      <c r="E35" s="197"/>
      <c r="F35" s="203"/>
      <c r="G35" s="131"/>
      <c r="H35" s="187">
        <f t="shared" si="7"/>
        <v>0</v>
      </c>
      <c r="I35" s="203"/>
      <c r="J35" s="203"/>
      <c r="K35" s="203"/>
      <c r="L35" s="188"/>
    </row>
    <row r="36" spans="1:12" ht="20.100000000000001" customHeight="1" x14ac:dyDescent="0.2">
      <c r="A36" s="222"/>
      <c r="B36" s="263"/>
      <c r="C36" s="43"/>
      <c r="D36" s="196"/>
      <c r="E36" s="197"/>
      <c r="F36" s="203"/>
      <c r="G36" s="131"/>
      <c r="H36" s="187">
        <f>SUM(I36:L36)</f>
        <v>0</v>
      </c>
      <c r="I36" s="203"/>
      <c r="J36" s="203"/>
      <c r="K36" s="203"/>
      <c r="L36" s="188"/>
    </row>
    <row r="37" spans="1:12" ht="20.100000000000001" customHeight="1" x14ac:dyDescent="0.2">
      <c r="A37" s="265" t="s">
        <v>166</v>
      </c>
      <c r="B37" s="266" t="s">
        <v>167</v>
      </c>
      <c r="C37" s="267"/>
      <c r="D37" s="194">
        <f>SUM(D38:D48)</f>
        <v>553301.88</v>
      </c>
      <c r="E37" s="195">
        <f>SUM(E38:E48)</f>
        <v>201000</v>
      </c>
      <c r="F37" s="202">
        <f>SUM(F38:F48)</f>
        <v>306782.38</v>
      </c>
      <c r="G37" s="66"/>
      <c r="H37" s="187">
        <f>SUM(H38:H48)</f>
        <v>669495.27480000001</v>
      </c>
      <c r="I37" s="206">
        <f>SUM(I38:I48)</f>
        <v>0</v>
      </c>
      <c r="J37" s="206">
        <f t="shared" ref="J37:K37" si="8">SUM(J38:J48)</f>
        <v>669495.27480000001</v>
      </c>
      <c r="K37" s="206">
        <f t="shared" si="8"/>
        <v>0</v>
      </c>
      <c r="L37" s="186">
        <f>SUM(L38:L48)</f>
        <v>0</v>
      </c>
    </row>
    <row r="38" spans="1:12" ht="20.100000000000001" customHeight="1" x14ac:dyDescent="0.2">
      <c r="A38" s="222" t="s">
        <v>805</v>
      </c>
      <c r="B38" s="263"/>
      <c r="C38" s="43" t="s">
        <v>6</v>
      </c>
      <c r="D38" s="196">
        <v>298700</v>
      </c>
      <c r="E38" s="197">
        <v>100000</v>
      </c>
      <c r="F38" s="203">
        <v>156800</v>
      </c>
      <c r="G38" s="131" t="s">
        <v>165</v>
      </c>
      <c r="H38" s="187">
        <f>SUM(I38:L38)</f>
        <v>361427</v>
      </c>
      <c r="I38" s="203"/>
      <c r="J38" s="203">
        <f t="shared" ref="J38:J44" si="9">D38*1.21</f>
        <v>361427</v>
      </c>
      <c r="K38" s="203"/>
      <c r="L38" s="188"/>
    </row>
    <row r="39" spans="1:12" ht="20.100000000000001" customHeight="1" x14ac:dyDescent="0.2">
      <c r="A39" s="222" t="s">
        <v>806</v>
      </c>
      <c r="B39" s="263"/>
      <c r="C39" s="43" t="s">
        <v>6</v>
      </c>
      <c r="D39" s="196">
        <v>10000</v>
      </c>
      <c r="E39" s="197">
        <v>5000</v>
      </c>
      <c r="F39" s="203">
        <v>5260</v>
      </c>
      <c r="G39" s="131" t="s">
        <v>165</v>
      </c>
      <c r="H39" s="187">
        <f t="shared" ref="H39:H47" si="10">SUM(I39:L39)</f>
        <v>12100</v>
      </c>
      <c r="I39" s="203"/>
      <c r="J39" s="203">
        <f t="shared" si="9"/>
        <v>12100</v>
      </c>
      <c r="K39" s="203"/>
      <c r="L39" s="188"/>
    </row>
    <row r="40" spans="1:12" ht="20.100000000000001" customHeight="1" x14ac:dyDescent="0.2">
      <c r="A40" s="222" t="s">
        <v>807</v>
      </c>
      <c r="B40" s="263"/>
      <c r="C40" s="43" t="s">
        <v>6</v>
      </c>
      <c r="D40" s="196">
        <v>101350</v>
      </c>
      <c r="E40" s="197">
        <v>35000</v>
      </c>
      <c r="F40" s="203">
        <v>51350</v>
      </c>
      <c r="G40" s="131" t="s">
        <v>165</v>
      </c>
      <c r="H40" s="187">
        <f t="shared" si="10"/>
        <v>122633.5</v>
      </c>
      <c r="I40" s="203"/>
      <c r="J40" s="203">
        <f t="shared" si="9"/>
        <v>122633.5</v>
      </c>
      <c r="K40" s="203"/>
      <c r="L40" s="188"/>
    </row>
    <row r="41" spans="1:12" ht="20.100000000000001" customHeight="1" x14ac:dyDescent="0.2">
      <c r="A41" s="222" t="s">
        <v>808</v>
      </c>
      <c r="B41" s="263"/>
      <c r="C41" s="43" t="s">
        <v>6</v>
      </c>
      <c r="D41" s="196">
        <v>67560</v>
      </c>
      <c r="E41" s="197">
        <v>30000</v>
      </c>
      <c r="F41" s="203">
        <v>33820</v>
      </c>
      <c r="G41" s="131" t="s">
        <v>165</v>
      </c>
      <c r="H41" s="187">
        <f t="shared" si="10"/>
        <v>81747.599999999991</v>
      </c>
      <c r="I41" s="203"/>
      <c r="J41" s="203">
        <f t="shared" si="9"/>
        <v>81747.599999999991</v>
      </c>
      <c r="K41" s="203"/>
      <c r="L41" s="188"/>
    </row>
    <row r="42" spans="1:12" ht="20.100000000000001" customHeight="1" x14ac:dyDescent="0.2">
      <c r="A42" s="222" t="s">
        <v>809</v>
      </c>
      <c r="B42" s="263"/>
      <c r="C42" s="43" t="s">
        <v>6</v>
      </c>
      <c r="D42" s="196">
        <v>7800</v>
      </c>
      <c r="E42" s="197">
        <v>3000</v>
      </c>
      <c r="F42" s="203">
        <v>4050</v>
      </c>
      <c r="G42" s="131" t="s">
        <v>165</v>
      </c>
      <c r="H42" s="187">
        <f t="shared" si="10"/>
        <v>9438</v>
      </c>
      <c r="I42" s="203"/>
      <c r="J42" s="203">
        <f t="shared" si="9"/>
        <v>9438</v>
      </c>
      <c r="K42" s="203"/>
      <c r="L42" s="188"/>
    </row>
    <row r="43" spans="1:12" ht="20.100000000000001" customHeight="1" x14ac:dyDescent="0.2">
      <c r="A43" s="222" t="s">
        <v>810</v>
      </c>
      <c r="B43" s="263"/>
      <c r="C43" s="43" t="s">
        <v>6</v>
      </c>
      <c r="D43" s="196">
        <v>3780</v>
      </c>
      <c r="E43" s="197">
        <v>500</v>
      </c>
      <c r="F43" s="203">
        <v>1890</v>
      </c>
      <c r="G43" s="131" t="s">
        <v>165</v>
      </c>
      <c r="H43" s="187">
        <f t="shared" si="10"/>
        <v>4573.8</v>
      </c>
      <c r="I43" s="203"/>
      <c r="J43" s="203">
        <f t="shared" si="9"/>
        <v>4573.8</v>
      </c>
      <c r="K43" s="203"/>
      <c r="L43" s="188"/>
    </row>
    <row r="44" spans="1:12" ht="20.100000000000001" customHeight="1" x14ac:dyDescent="0.2">
      <c r="A44" s="222" t="s">
        <v>811</v>
      </c>
      <c r="B44" s="263"/>
      <c r="C44" s="43" t="s">
        <v>6</v>
      </c>
      <c r="D44" s="196">
        <v>21224</v>
      </c>
      <c r="E44" s="197">
        <v>7500</v>
      </c>
      <c r="F44" s="203">
        <v>10724.5</v>
      </c>
      <c r="G44" s="131" t="s">
        <v>165</v>
      </c>
      <c r="H44" s="187">
        <f t="shared" si="10"/>
        <v>25681.040000000001</v>
      </c>
      <c r="I44" s="203"/>
      <c r="J44" s="203">
        <f t="shared" si="9"/>
        <v>25681.040000000001</v>
      </c>
      <c r="K44" s="203"/>
      <c r="L44" s="188"/>
    </row>
    <row r="45" spans="1:12" ht="20.100000000000001" customHeight="1" x14ac:dyDescent="0.2">
      <c r="A45" s="222" t="s">
        <v>812</v>
      </c>
      <c r="B45" s="263"/>
      <c r="C45" s="43" t="s">
        <v>6</v>
      </c>
      <c r="D45" s="196">
        <v>42887.88</v>
      </c>
      <c r="E45" s="197">
        <v>20000</v>
      </c>
      <c r="F45" s="203">
        <v>42887.88</v>
      </c>
      <c r="G45" s="131" t="s">
        <v>165</v>
      </c>
      <c r="H45" s="187">
        <f t="shared" si="10"/>
        <v>51894.334799999997</v>
      </c>
      <c r="I45" s="203"/>
      <c r="J45" s="203">
        <f>D45*1.21</f>
        <v>51894.334799999997</v>
      </c>
      <c r="K45" s="203"/>
      <c r="L45" s="188"/>
    </row>
    <row r="46" spans="1:12" ht="20.100000000000001" customHeight="1" x14ac:dyDescent="0.2">
      <c r="A46" s="222"/>
      <c r="B46" s="263"/>
      <c r="C46" s="43"/>
      <c r="D46" s="196"/>
      <c r="E46" s="197"/>
      <c r="F46" s="203"/>
      <c r="G46" s="131"/>
      <c r="H46" s="187">
        <f t="shared" si="10"/>
        <v>0</v>
      </c>
      <c r="I46" s="203"/>
      <c r="J46" s="203"/>
      <c r="K46" s="203"/>
      <c r="L46" s="188"/>
    </row>
    <row r="47" spans="1:12" ht="20.100000000000001" customHeight="1" x14ac:dyDescent="0.2">
      <c r="A47" s="222"/>
      <c r="B47" s="263"/>
      <c r="C47" s="43"/>
      <c r="D47" s="196"/>
      <c r="E47" s="197"/>
      <c r="F47" s="203"/>
      <c r="G47" s="131"/>
      <c r="H47" s="187">
        <f t="shared" si="10"/>
        <v>0</v>
      </c>
      <c r="I47" s="203"/>
      <c r="J47" s="203"/>
      <c r="K47" s="203"/>
      <c r="L47" s="188"/>
    </row>
    <row r="48" spans="1:12" ht="20.100000000000001" customHeight="1" x14ac:dyDescent="0.2">
      <c r="A48" s="222"/>
      <c r="B48" s="263"/>
      <c r="C48" s="43"/>
      <c r="D48" s="196"/>
      <c r="E48" s="197"/>
      <c r="F48" s="203"/>
      <c r="G48" s="131"/>
      <c r="H48" s="187">
        <f>SUM(I48:L48)</f>
        <v>0</v>
      </c>
      <c r="I48" s="203"/>
      <c r="J48" s="203"/>
      <c r="K48" s="203"/>
      <c r="L48" s="188"/>
    </row>
    <row r="49" spans="1:12" ht="25.5" x14ac:dyDescent="0.2">
      <c r="A49" s="262" t="s">
        <v>168</v>
      </c>
      <c r="B49" s="266" t="s">
        <v>169</v>
      </c>
      <c r="C49" s="267"/>
      <c r="D49" s="194">
        <f>SUM(D50:D56)</f>
        <v>0</v>
      </c>
      <c r="E49" s="195">
        <f>SUM(E50:E56)</f>
        <v>0</v>
      </c>
      <c r="F49" s="202">
        <f>SUM(F50:F56)</f>
        <v>0</v>
      </c>
      <c r="G49" s="66"/>
      <c r="H49" s="187">
        <f>SUM(H50:H56)</f>
        <v>0</v>
      </c>
      <c r="I49" s="206">
        <f t="shared" ref="I49:K49" si="11">SUM(I50:I56)</f>
        <v>0</v>
      </c>
      <c r="J49" s="206">
        <f t="shared" si="11"/>
        <v>0</v>
      </c>
      <c r="K49" s="206">
        <f t="shared" si="11"/>
        <v>0</v>
      </c>
      <c r="L49" s="186">
        <f>SUM(L50:L56)</f>
        <v>0</v>
      </c>
    </row>
    <row r="50" spans="1:12" ht="20.100000000000001" customHeight="1" x14ac:dyDescent="0.2">
      <c r="A50" s="222"/>
      <c r="B50" s="266"/>
      <c r="C50" s="43"/>
      <c r="D50" s="196"/>
      <c r="E50" s="197"/>
      <c r="F50" s="203"/>
      <c r="G50" s="131"/>
      <c r="H50" s="187">
        <f>SUM(I50:L50)</f>
        <v>0</v>
      </c>
      <c r="I50" s="203"/>
      <c r="J50" s="203"/>
      <c r="K50" s="203"/>
      <c r="L50" s="188"/>
    </row>
    <row r="51" spans="1:12" ht="20.100000000000001" customHeight="1" x14ac:dyDescent="0.2">
      <c r="A51" s="222"/>
      <c r="B51" s="266"/>
      <c r="C51" s="43"/>
      <c r="D51" s="196"/>
      <c r="E51" s="197"/>
      <c r="F51" s="203"/>
      <c r="G51" s="131"/>
      <c r="H51" s="187">
        <f t="shared" ref="H51:H55" si="12">SUM(I51:L51)</f>
        <v>0</v>
      </c>
      <c r="I51" s="203"/>
      <c r="J51" s="203"/>
      <c r="K51" s="203"/>
      <c r="L51" s="188"/>
    </row>
    <row r="52" spans="1:12" ht="20.100000000000001" customHeight="1" x14ac:dyDescent="0.2">
      <c r="A52" s="222"/>
      <c r="B52" s="266"/>
      <c r="C52" s="43"/>
      <c r="D52" s="196"/>
      <c r="E52" s="197"/>
      <c r="F52" s="203"/>
      <c r="G52" s="131"/>
      <c r="H52" s="187">
        <f t="shared" si="12"/>
        <v>0</v>
      </c>
      <c r="I52" s="203"/>
      <c r="J52" s="203"/>
      <c r="K52" s="203"/>
      <c r="L52" s="188"/>
    </row>
    <row r="53" spans="1:12" ht="20.100000000000001" customHeight="1" x14ac:dyDescent="0.2">
      <c r="A53" s="222"/>
      <c r="B53" s="266"/>
      <c r="C53" s="43"/>
      <c r="D53" s="196"/>
      <c r="E53" s="197"/>
      <c r="F53" s="203"/>
      <c r="G53" s="131"/>
      <c r="H53" s="187">
        <f t="shared" si="12"/>
        <v>0</v>
      </c>
      <c r="I53" s="203"/>
      <c r="J53" s="203"/>
      <c r="K53" s="203"/>
      <c r="L53" s="188"/>
    </row>
    <row r="54" spans="1:12" ht="20.100000000000001" customHeight="1" x14ac:dyDescent="0.2">
      <c r="A54" s="222"/>
      <c r="B54" s="266"/>
      <c r="C54" s="43"/>
      <c r="D54" s="196"/>
      <c r="E54" s="197"/>
      <c r="F54" s="203"/>
      <c r="G54" s="131"/>
      <c r="H54" s="187">
        <f t="shared" si="12"/>
        <v>0</v>
      </c>
      <c r="I54" s="203"/>
      <c r="J54" s="203"/>
      <c r="K54" s="203"/>
      <c r="L54" s="188"/>
    </row>
    <row r="55" spans="1:12" ht="20.100000000000001" customHeight="1" x14ac:dyDescent="0.2">
      <c r="A55" s="222"/>
      <c r="B55" s="266"/>
      <c r="C55" s="43"/>
      <c r="D55" s="196"/>
      <c r="E55" s="197"/>
      <c r="F55" s="203"/>
      <c r="G55" s="131"/>
      <c r="H55" s="187">
        <f t="shared" si="12"/>
        <v>0</v>
      </c>
      <c r="I55" s="203"/>
      <c r="J55" s="203"/>
      <c r="K55" s="203"/>
      <c r="L55" s="188"/>
    </row>
    <row r="56" spans="1:12" ht="20.100000000000001" customHeight="1" x14ac:dyDescent="0.2">
      <c r="A56" s="222"/>
      <c r="B56" s="266"/>
      <c r="C56" s="43"/>
      <c r="D56" s="196"/>
      <c r="E56" s="197"/>
      <c r="F56" s="203"/>
      <c r="G56" s="131"/>
      <c r="H56" s="187">
        <f>SUM(I56:L56)</f>
        <v>0</v>
      </c>
      <c r="I56" s="203"/>
      <c r="J56" s="203"/>
      <c r="K56" s="203"/>
      <c r="L56" s="188"/>
    </row>
    <row r="57" spans="1:12" ht="20.100000000000001" customHeight="1" x14ac:dyDescent="0.2">
      <c r="A57" s="262" t="s">
        <v>170</v>
      </c>
      <c r="B57" s="92" t="s">
        <v>171</v>
      </c>
      <c r="C57" s="268"/>
      <c r="D57" s="194">
        <f>SUM(D58:D64)</f>
        <v>0</v>
      </c>
      <c r="E57" s="195">
        <f>SUM(E58:E64)</f>
        <v>0</v>
      </c>
      <c r="F57" s="202">
        <f>SUM(F58:F64)</f>
        <v>0</v>
      </c>
      <c r="G57" s="66"/>
      <c r="H57" s="187">
        <f>SUM(H58:H64)</f>
        <v>0</v>
      </c>
      <c r="I57" s="206">
        <f t="shared" ref="I57:K57" si="13">SUM(I58:I64)</f>
        <v>0</v>
      </c>
      <c r="J57" s="206">
        <f t="shared" si="13"/>
        <v>0</v>
      </c>
      <c r="K57" s="206">
        <f t="shared" si="13"/>
        <v>0</v>
      </c>
      <c r="L57" s="186">
        <f>SUM(L58:L64)</f>
        <v>0</v>
      </c>
    </row>
    <row r="58" spans="1:12" ht="20.100000000000001" customHeight="1" x14ac:dyDescent="0.2">
      <c r="A58" s="222"/>
      <c r="B58" s="92"/>
      <c r="C58" s="43"/>
      <c r="D58" s="196"/>
      <c r="E58" s="197"/>
      <c r="F58" s="203"/>
      <c r="G58" s="131"/>
      <c r="H58" s="187">
        <f>SUM(I58:L58)</f>
        <v>0</v>
      </c>
      <c r="I58" s="203"/>
      <c r="J58" s="203"/>
      <c r="K58" s="203"/>
      <c r="L58" s="188"/>
    </row>
    <row r="59" spans="1:12" ht="20.100000000000001" customHeight="1" x14ac:dyDescent="0.2">
      <c r="A59" s="222"/>
      <c r="B59" s="92"/>
      <c r="C59" s="43"/>
      <c r="D59" s="196"/>
      <c r="E59" s="197"/>
      <c r="F59" s="203"/>
      <c r="G59" s="131"/>
      <c r="H59" s="187">
        <f t="shared" ref="H59:H63" si="14">SUM(I59:L59)</f>
        <v>0</v>
      </c>
      <c r="I59" s="203"/>
      <c r="J59" s="203"/>
      <c r="K59" s="203"/>
      <c r="L59" s="188"/>
    </row>
    <row r="60" spans="1:12" ht="20.100000000000001" customHeight="1" x14ac:dyDescent="0.2">
      <c r="A60" s="222"/>
      <c r="B60" s="92"/>
      <c r="C60" s="43"/>
      <c r="D60" s="196"/>
      <c r="E60" s="197"/>
      <c r="F60" s="203"/>
      <c r="G60" s="131"/>
      <c r="H60" s="187">
        <f t="shared" si="14"/>
        <v>0</v>
      </c>
      <c r="I60" s="203"/>
      <c r="J60" s="203"/>
      <c r="K60" s="203"/>
      <c r="L60" s="188"/>
    </row>
    <row r="61" spans="1:12" ht="20.100000000000001" customHeight="1" x14ac:dyDescent="0.2">
      <c r="A61" s="222"/>
      <c r="B61" s="92"/>
      <c r="C61" s="43"/>
      <c r="D61" s="196"/>
      <c r="E61" s="197"/>
      <c r="F61" s="203"/>
      <c r="G61" s="131"/>
      <c r="H61" s="187">
        <f t="shared" si="14"/>
        <v>0</v>
      </c>
      <c r="I61" s="203"/>
      <c r="J61" s="203"/>
      <c r="K61" s="203"/>
      <c r="L61" s="188"/>
    </row>
    <row r="62" spans="1:12" ht="20.100000000000001" customHeight="1" x14ac:dyDescent="0.2">
      <c r="A62" s="222"/>
      <c r="B62" s="92"/>
      <c r="C62" s="43"/>
      <c r="D62" s="196"/>
      <c r="E62" s="197"/>
      <c r="F62" s="203"/>
      <c r="G62" s="131"/>
      <c r="H62" s="187">
        <f t="shared" si="14"/>
        <v>0</v>
      </c>
      <c r="I62" s="203"/>
      <c r="J62" s="203"/>
      <c r="K62" s="203"/>
      <c r="L62" s="188"/>
    </row>
    <row r="63" spans="1:12" ht="20.100000000000001" customHeight="1" x14ac:dyDescent="0.2">
      <c r="A63" s="222"/>
      <c r="B63" s="92"/>
      <c r="C63" s="43"/>
      <c r="D63" s="196"/>
      <c r="E63" s="197"/>
      <c r="F63" s="203"/>
      <c r="G63" s="131"/>
      <c r="H63" s="187">
        <f t="shared" si="14"/>
        <v>0</v>
      </c>
      <c r="I63" s="203"/>
      <c r="J63" s="203"/>
      <c r="K63" s="203"/>
      <c r="L63" s="188"/>
    </row>
    <row r="64" spans="1:12" ht="20.100000000000001" customHeight="1" x14ac:dyDescent="0.2">
      <c r="A64" s="222"/>
      <c r="B64" s="92"/>
      <c r="C64" s="43"/>
      <c r="D64" s="196"/>
      <c r="E64" s="197"/>
      <c r="F64" s="203"/>
      <c r="G64" s="131"/>
      <c r="H64" s="187">
        <f>SUM(I64:L64)</f>
        <v>0</v>
      </c>
      <c r="I64" s="203"/>
      <c r="J64" s="203"/>
      <c r="K64" s="203"/>
      <c r="L64" s="188"/>
    </row>
    <row r="65" spans="1:12" s="95" customFormat="1" ht="20.100000000000001" customHeight="1" x14ac:dyDescent="0.2">
      <c r="A65" s="244" t="s">
        <v>172</v>
      </c>
      <c r="B65" s="92" t="s">
        <v>173</v>
      </c>
      <c r="C65" s="92"/>
      <c r="D65" s="198">
        <f>D66+D72</f>
        <v>0</v>
      </c>
      <c r="E65" s="199">
        <f>E66+E72</f>
        <v>0</v>
      </c>
      <c r="F65" s="204">
        <f>F66+F72</f>
        <v>0</v>
      </c>
      <c r="G65" s="67"/>
      <c r="H65" s="190">
        <f>H66+H72</f>
        <v>0</v>
      </c>
      <c r="I65" s="205">
        <f>I66+I72</f>
        <v>0</v>
      </c>
      <c r="J65" s="205">
        <f>J66+J72</f>
        <v>0</v>
      </c>
      <c r="K65" s="205">
        <f>K66+K72</f>
        <v>0</v>
      </c>
      <c r="L65" s="189">
        <f>L66+L72</f>
        <v>0</v>
      </c>
    </row>
    <row r="66" spans="1:12" ht="20.100000000000001" customHeight="1" x14ac:dyDescent="0.2">
      <c r="A66" s="262" t="s">
        <v>174</v>
      </c>
      <c r="B66" s="266">
        <v>128</v>
      </c>
      <c r="C66" s="267"/>
      <c r="D66" s="194">
        <f>SUM(D67:D71)</f>
        <v>0</v>
      </c>
      <c r="E66" s="195">
        <f>SUM(E67:E71)</f>
        <v>0</v>
      </c>
      <c r="F66" s="202">
        <f>SUM(F67:F71)</f>
        <v>0</v>
      </c>
      <c r="G66" s="66"/>
      <c r="H66" s="187">
        <f>SUM(H67:H71)</f>
        <v>0</v>
      </c>
      <c r="I66" s="206">
        <f>SUM(I67:I71)</f>
        <v>0</v>
      </c>
      <c r="J66" s="206">
        <f t="shared" ref="J66:K66" si="15">SUM(J67:J71)</f>
        <v>0</v>
      </c>
      <c r="K66" s="206">
        <f t="shared" si="15"/>
        <v>0</v>
      </c>
      <c r="L66" s="186">
        <f>SUM(L67:L71)</f>
        <v>0</v>
      </c>
    </row>
    <row r="67" spans="1:12" ht="20.100000000000001" customHeight="1" x14ac:dyDescent="0.2">
      <c r="A67" s="222"/>
      <c r="B67" s="266"/>
      <c r="C67" s="43"/>
      <c r="D67" s="196"/>
      <c r="E67" s="197"/>
      <c r="F67" s="203"/>
      <c r="G67" s="131"/>
      <c r="H67" s="187">
        <f>SUM(I67:L67)</f>
        <v>0</v>
      </c>
      <c r="I67" s="203"/>
      <c r="J67" s="203"/>
      <c r="K67" s="203"/>
      <c r="L67" s="188"/>
    </row>
    <row r="68" spans="1:12" ht="20.100000000000001" customHeight="1" x14ac:dyDescent="0.2">
      <c r="A68" s="222"/>
      <c r="B68" s="266"/>
      <c r="C68" s="43"/>
      <c r="D68" s="196"/>
      <c r="E68" s="197"/>
      <c r="F68" s="203"/>
      <c r="G68" s="131"/>
      <c r="H68" s="187">
        <f t="shared" ref="H68:H70" si="16">SUM(I68:L68)</f>
        <v>0</v>
      </c>
      <c r="I68" s="203"/>
      <c r="J68" s="203"/>
      <c r="K68" s="203"/>
      <c r="L68" s="188"/>
    </row>
    <row r="69" spans="1:12" ht="20.100000000000001" customHeight="1" x14ac:dyDescent="0.2">
      <c r="A69" s="222"/>
      <c r="B69" s="266"/>
      <c r="C69" s="43"/>
      <c r="D69" s="196"/>
      <c r="E69" s="197"/>
      <c r="F69" s="203"/>
      <c r="G69" s="131"/>
      <c r="H69" s="187">
        <f t="shared" si="16"/>
        <v>0</v>
      </c>
      <c r="I69" s="203"/>
      <c r="J69" s="203"/>
      <c r="K69" s="203"/>
      <c r="L69" s="188"/>
    </row>
    <row r="70" spans="1:12" ht="20.100000000000001" customHeight="1" x14ac:dyDescent="0.2">
      <c r="A70" s="222"/>
      <c r="B70" s="266"/>
      <c r="C70" s="43"/>
      <c r="D70" s="196"/>
      <c r="E70" s="197"/>
      <c r="F70" s="203"/>
      <c r="G70" s="131"/>
      <c r="H70" s="187">
        <f t="shared" si="16"/>
        <v>0</v>
      </c>
      <c r="I70" s="203"/>
      <c r="J70" s="203"/>
      <c r="K70" s="203"/>
      <c r="L70" s="188"/>
    </row>
    <row r="71" spans="1:12" ht="20.100000000000001" customHeight="1" x14ac:dyDescent="0.2">
      <c r="A71" s="222"/>
      <c r="B71" s="266"/>
      <c r="C71" s="43"/>
      <c r="D71" s="196"/>
      <c r="E71" s="197"/>
      <c r="F71" s="203"/>
      <c r="G71" s="131"/>
      <c r="H71" s="187">
        <f>SUM(I71:L71)</f>
        <v>0</v>
      </c>
      <c r="I71" s="203"/>
      <c r="J71" s="203"/>
      <c r="K71" s="203"/>
      <c r="L71" s="188"/>
    </row>
    <row r="72" spans="1:12" ht="20.100000000000001" customHeight="1" x14ac:dyDescent="0.2">
      <c r="A72" s="262" t="s">
        <v>175</v>
      </c>
      <c r="B72" s="266">
        <v>139</v>
      </c>
      <c r="C72" s="267"/>
      <c r="D72" s="194">
        <f>SUM(D73:D77)</f>
        <v>0</v>
      </c>
      <c r="E72" s="195">
        <f>SUM(E73:E77)</f>
        <v>0</v>
      </c>
      <c r="F72" s="202">
        <f>SUM(F73:F77)</f>
        <v>0</v>
      </c>
      <c r="G72" s="66"/>
      <c r="H72" s="187">
        <f>SUM(H73:H77)</f>
        <v>0</v>
      </c>
      <c r="I72" s="206">
        <f>SUM(I73:I77)</f>
        <v>0</v>
      </c>
      <c r="J72" s="206">
        <f t="shared" ref="J72:K72" si="17">SUM(J73:J77)</f>
        <v>0</v>
      </c>
      <c r="K72" s="206">
        <f t="shared" si="17"/>
        <v>0</v>
      </c>
      <c r="L72" s="186">
        <f>SUM(L73:L77)</f>
        <v>0</v>
      </c>
    </row>
    <row r="73" spans="1:12" ht="20.100000000000001" customHeight="1" x14ac:dyDescent="0.2">
      <c r="A73" s="222"/>
      <c r="B73" s="266"/>
      <c r="C73" s="43"/>
      <c r="D73" s="196"/>
      <c r="E73" s="197"/>
      <c r="F73" s="203"/>
      <c r="G73" s="131"/>
      <c r="H73" s="187">
        <f>SUM(I73:L73)</f>
        <v>0</v>
      </c>
      <c r="I73" s="203"/>
      <c r="J73" s="203"/>
      <c r="K73" s="203"/>
      <c r="L73" s="188"/>
    </row>
    <row r="74" spans="1:12" ht="20.100000000000001" customHeight="1" x14ac:dyDescent="0.2">
      <c r="A74" s="222"/>
      <c r="B74" s="266"/>
      <c r="C74" s="43"/>
      <c r="D74" s="196"/>
      <c r="E74" s="197"/>
      <c r="F74" s="203"/>
      <c r="G74" s="131"/>
      <c r="H74" s="187">
        <f t="shared" ref="H74:H76" si="18">SUM(I74:L74)</f>
        <v>0</v>
      </c>
      <c r="I74" s="203"/>
      <c r="J74" s="203"/>
      <c r="K74" s="203"/>
      <c r="L74" s="188"/>
    </row>
    <row r="75" spans="1:12" ht="20.100000000000001" customHeight="1" x14ac:dyDescent="0.2">
      <c r="A75" s="222"/>
      <c r="B75" s="266"/>
      <c r="C75" s="43"/>
      <c r="D75" s="196"/>
      <c r="E75" s="197"/>
      <c r="F75" s="203"/>
      <c r="G75" s="131"/>
      <c r="H75" s="187">
        <f t="shared" si="18"/>
        <v>0</v>
      </c>
      <c r="I75" s="203"/>
      <c r="J75" s="203"/>
      <c r="K75" s="203"/>
      <c r="L75" s="188"/>
    </row>
    <row r="76" spans="1:12" ht="20.100000000000001" customHeight="1" x14ac:dyDescent="0.2">
      <c r="A76" s="222"/>
      <c r="B76" s="266"/>
      <c r="C76" s="43"/>
      <c r="D76" s="196"/>
      <c r="E76" s="197"/>
      <c r="F76" s="203"/>
      <c r="G76" s="131"/>
      <c r="H76" s="187">
        <f t="shared" si="18"/>
        <v>0</v>
      </c>
      <c r="I76" s="203"/>
      <c r="J76" s="203"/>
      <c r="K76" s="203"/>
      <c r="L76" s="188"/>
    </row>
    <row r="77" spans="1:12" ht="20.100000000000001" customHeight="1" x14ac:dyDescent="0.2">
      <c r="A77" s="222"/>
      <c r="B77" s="266"/>
      <c r="C77" s="43"/>
      <c r="D77" s="196"/>
      <c r="E77" s="197"/>
      <c r="F77" s="203"/>
      <c r="G77" s="131"/>
      <c r="H77" s="187">
        <f>SUM(I77:L77)</f>
        <v>0</v>
      </c>
      <c r="I77" s="203"/>
      <c r="J77" s="203"/>
      <c r="K77" s="203"/>
      <c r="L77" s="188"/>
    </row>
    <row r="78" spans="1:12" s="95" customFormat="1" ht="20.100000000000001" customHeight="1" x14ac:dyDescent="0.2">
      <c r="A78" s="244" t="s">
        <v>176</v>
      </c>
      <c r="B78" s="92"/>
      <c r="C78" s="92"/>
      <c r="D78" s="198">
        <f>SUM(D79:D80)</f>
        <v>0</v>
      </c>
      <c r="E78" s="199">
        <f>SUM(E79:E80)</f>
        <v>0</v>
      </c>
      <c r="F78" s="204">
        <f>SUM(F79:F80)</f>
        <v>0</v>
      </c>
      <c r="G78" s="67"/>
      <c r="H78" s="187">
        <f>SUM(H79:H80)</f>
        <v>0</v>
      </c>
      <c r="I78" s="206">
        <f t="shared" ref="I78:K78" si="19">SUM(I79:I80)</f>
        <v>0</v>
      </c>
      <c r="J78" s="206">
        <f t="shared" si="19"/>
        <v>0</v>
      </c>
      <c r="K78" s="206">
        <f t="shared" si="19"/>
        <v>0</v>
      </c>
      <c r="L78" s="186">
        <f>SUM(L79:L80)</f>
        <v>0</v>
      </c>
    </row>
    <row r="79" spans="1:12" ht="20.100000000000001" customHeight="1" x14ac:dyDescent="0.2">
      <c r="A79" s="222"/>
      <c r="B79" s="266"/>
      <c r="C79" s="43"/>
      <c r="D79" s="196"/>
      <c r="E79" s="197"/>
      <c r="F79" s="203"/>
      <c r="G79" s="131"/>
      <c r="H79" s="187">
        <f>SUM(I79:L79)</f>
        <v>0</v>
      </c>
      <c r="I79" s="203"/>
      <c r="J79" s="203"/>
      <c r="K79" s="203"/>
      <c r="L79" s="188"/>
    </row>
    <row r="80" spans="1:12" ht="20.100000000000001" customHeight="1" thickBot="1" x14ac:dyDescent="0.25">
      <c r="A80" s="225"/>
      <c r="B80" s="269"/>
      <c r="C80" s="43"/>
      <c r="D80" s="196"/>
      <c r="E80" s="224"/>
      <c r="F80" s="226"/>
      <c r="G80" s="131"/>
      <c r="H80" s="187">
        <f>SUM(I80:L80)</f>
        <v>0</v>
      </c>
      <c r="I80" s="203"/>
      <c r="J80" s="203"/>
      <c r="K80" s="203"/>
      <c r="L80" s="188"/>
    </row>
    <row r="81" spans="1:12" s="95" customFormat="1" ht="20.100000000000001" customHeight="1" thickBot="1" x14ac:dyDescent="0.25">
      <c r="A81" s="423" t="s">
        <v>177</v>
      </c>
      <c r="B81" s="424"/>
      <c r="C81" s="270"/>
      <c r="D81" s="200">
        <f>D6+D19</f>
        <v>581301.88</v>
      </c>
      <c r="E81" s="200">
        <f>E6+E19</f>
        <v>206000</v>
      </c>
      <c r="F81" s="191">
        <f>F6+F19</f>
        <v>334782.38</v>
      </c>
      <c r="G81" s="63"/>
      <c r="H81" s="191">
        <f>H6+H19</f>
        <v>697495.27480000001</v>
      </c>
      <c r="I81" s="191">
        <f>I6+I19</f>
        <v>0</v>
      </c>
      <c r="J81" s="191">
        <f>J6+J19</f>
        <v>697495.27480000001</v>
      </c>
      <c r="K81" s="191">
        <f>K6+K19</f>
        <v>0</v>
      </c>
      <c r="L81" s="191">
        <f>L6+L19</f>
        <v>0</v>
      </c>
    </row>
    <row r="82" spans="1:12" s="95" customFormat="1" ht="20.100000000000001" customHeight="1" thickBot="1" x14ac:dyDescent="0.25">
      <c r="A82" s="423" t="s">
        <v>178</v>
      </c>
      <c r="B82" s="424"/>
      <c r="C82" s="270"/>
      <c r="D82" s="200">
        <f>D6+D19+D65+D78</f>
        <v>581301.88</v>
      </c>
      <c r="E82" s="200">
        <f>E6+E19+E65+E78</f>
        <v>206000</v>
      </c>
      <c r="F82" s="191">
        <f>F6+F19+F65+F78</f>
        <v>334782.38</v>
      </c>
      <c r="G82" s="63"/>
      <c r="H82" s="191">
        <f>H6+H19+H65+H78</f>
        <v>697495.27480000001</v>
      </c>
      <c r="I82" s="191">
        <f>I6+I19+I65+I78</f>
        <v>0</v>
      </c>
      <c r="J82" s="191">
        <f>J6+J19+J65+J78</f>
        <v>697495.27480000001</v>
      </c>
      <c r="K82" s="191">
        <f>K6+K19+K65+K78</f>
        <v>0</v>
      </c>
      <c r="L82" s="191">
        <f>L6+L19+L65+L78</f>
        <v>0</v>
      </c>
    </row>
    <row r="83" spans="1:12" ht="20.100000000000001" customHeight="1" thickBot="1" x14ac:dyDescent="0.25">
      <c r="A83" s="423" t="s">
        <v>179</v>
      </c>
      <c r="B83" s="424"/>
      <c r="C83" s="271"/>
      <c r="D83" s="200">
        <f>SUMIF(C6:C80,"DA",D6:D80)</f>
        <v>581301.88</v>
      </c>
      <c r="E83" s="200">
        <f>SUMIF(C6:C80,"DA",E6:E80)</f>
        <v>206000</v>
      </c>
      <c r="F83" s="191">
        <f>SUMIF(C6:C80,"DA",F6:F80)</f>
        <v>334782.38</v>
      </c>
      <c r="G83" s="63"/>
      <c r="H83" s="191">
        <f>SUMIF(C6:C80,"DA",H6:H80)</f>
        <v>697495.27480000001</v>
      </c>
      <c r="I83" s="272"/>
      <c r="J83" s="272"/>
      <c r="K83" s="272"/>
      <c r="L83" s="272"/>
    </row>
    <row r="84" spans="1:12" ht="20.100000000000001" customHeight="1" x14ac:dyDescent="0.2">
      <c r="A84" s="300"/>
      <c r="B84" s="300"/>
      <c r="C84" s="273"/>
      <c r="D84" s="301"/>
      <c r="E84" s="301"/>
      <c r="F84" s="302"/>
      <c r="G84" s="303"/>
      <c r="H84" s="302"/>
      <c r="I84" s="304"/>
      <c r="J84" s="304"/>
      <c r="K84" s="304"/>
      <c r="L84" s="304"/>
    </row>
    <row r="85" spans="1:12" ht="20.100000000000001" customHeight="1" x14ac:dyDescent="0.2">
      <c r="A85" s="285" t="s">
        <v>180</v>
      </c>
      <c r="B85" s="307"/>
      <c r="C85" s="306" t="s">
        <v>45</v>
      </c>
      <c r="D85" s="301"/>
      <c r="E85" s="301"/>
      <c r="F85" s="302"/>
      <c r="G85" s="303"/>
      <c r="H85" s="302"/>
      <c r="I85" s="304"/>
      <c r="J85" s="304"/>
      <c r="K85" s="304"/>
      <c r="L85" s="304"/>
    </row>
    <row r="86" spans="1:12" ht="20.100000000000001" customHeight="1" x14ac:dyDescent="0.2">
      <c r="A86" s="91"/>
      <c r="B86" s="305"/>
      <c r="C86" s="274" t="s">
        <v>181</v>
      </c>
      <c r="D86" s="273"/>
      <c r="E86" s="275"/>
      <c r="F86" s="275"/>
      <c r="G86" s="276"/>
      <c r="H86" s="275"/>
      <c r="I86" s="275"/>
      <c r="J86" s="275"/>
      <c r="K86" s="275"/>
      <c r="L86" s="275"/>
    </row>
    <row r="87" spans="1:12" ht="84.75" customHeight="1" x14ac:dyDescent="0.2">
      <c r="A87" s="408"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7" s="408"/>
      <c r="C87" s="277">
        <v>0</v>
      </c>
      <c r="D87" s="409"/>
      <c r="E87" s="410"/>
      <c r="F87" s="410"/>
      <c r="G87" s="410"/>
      <c r="H87" s="410"/>
      <c r="I87" s="410"/>
      <c r="J87" s="410"/>
      <c r="K87" s="410"/>
      <c r="L87" s="410"/>
    </row>
    <row r="88" spans="1:12" ht="20.100000000000001" customHeight="1" thickBot="1" x14ac:dyDescent="0.25">
      <c r="A88" s="102"/>
      <c r="B88" s="278"/>
      <c r="C88" s="102"/>
      <c r="D88" s="102"/>
      <c r="E88" s="102"/>
      <c r="F88" s="102"/>
      <c r="G88" s="278"/>
      <c r="H88" s="102"/>
      <c r="I88" s="102"/>
      <c r="J88" s="102"/>
      <c r="K88" s="102"/>
      <c r="L88" s="102"/>
    </row>
    <row r="89" spans="1:12" ht="20.100000000000001" customHeight="1" thickBot="1" x14ac:dyDescent="0.25">
      <c r="A89" s="411" t="s">
        <v>182</v>
      </c>
      <c r="B89" s="412"/>
      <c r="C89" s="412"/>
      <c r="D89" s="207">
        <f>IF(AND(L3="DA",C85="NE"),H83,D83)</f>
        <v>697495.27480000001</v>
      </c>
      <c r="E89" s="102"/>
      <c r="F89" s="102"/>
      <c r="G89" s="278"/>
      <c r="H89" s="102"/>
      <c r="I89" s="102"/>
      <c r="J89" s="258"/>
      <c r="K89" s="258"/>
      <c r="L89" s="279"/>
    </row>
    <row r="90" spans="1:12" ht="20.100000000000001" customHeight="1" thickBot="1" x14ac:dyDescent="0.25">
      <c r="A90" s="411" t="s">
        <v>183</v>
      </c>
      <c r="B90" s="412"/>
      <c r="C90" s="412"/>
      <c r="D90" s="42">
        <f>(E83+F83)/D89</f>
        <v>0.77532049253676172</v>
      </c>
      <c r="E90" s="102"/>
      <c r="F90" s="102"/>
      <c r="G90" s="278"/>
      <c r="H90" s="102"/>
      <c r="I90" s="102"/>
      <c r="J90" s="258"/>
      <c r="K90" s="258"/>
      <c r="L90" s="279"/>
    </row>
    <row r="91" spans="1:12" s="95" customFormat="1" ht="20.100000000000001" customHeight="1" x14ac:dyDescent="0.2">
      <c r="A91" s="280"/>
      <c r="B91" s="281"/>
      <c r="C91" s="281"/>
      <c r="D91" s="281"/>
      <c r="E91" s="282"/>
      <c r="F91" s="282"/>
      <c r="G91" s="283"/>
      <c r="H91" s="282"/>
      <c r="I91" s="282"/>
      <c r="J91" s="282"/>
      <c r="K91" s="282"/>
      <c r="L91" s="282"/>
    </row>
  </sheetData>
  <sheetProtection formatColumns="0" formatRows="0" insertColumns="0" insertRows="0" selectLockedCells="1"/>
  <mergeCells count="13">
    <mergeCell ref="A87:B87"/>
    <mergeCell ref="D87:L87"/>
    <mergeCell ref="A89:C89"/>
    <mergeCell ref="A90:C90"/>
    <mergeCell ref="A1:L1"/>
    <mergeCell ref="B2:L2"/>
    <mergeCell ref="B3:C3"/>
    <mergeCell ref="A4:D4"/>
    <mergeCell ref="H4:L4"/>
    <mergeCell ref="A81:B81"/>
    <mergeCell ref="A82:B82"/>
    <mergeCell ref="A83:B83"/>
    <mergeCell ref="E4:G4"/>
  </mergeCells>
  <dataValidations count="16">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20:D64 D7:D18 D66:D80" xr:uid="{2C135313-7F04-4C7B-A243-D1AD8C35C9D5}"/>
    <dataValidation allowBlank="1" showInputMessage="1" showErrorMessage="1" prompt="Vrednost z DDV" sqref="I81:L82 I78:L78 I72:L72 I66:L66 I57:L57 I49:L49 I29:L29 I20:L20 I16:L16 I13:L13 H6:H82 I10:L10 I7:L7" xr:uid="{0409197F-048D-47DC-8F8E-CDCA8756E3BC}"/>
    <dataValidation allowBlank="1" showInputMessage="1" showErrorMessage="1" prompt="Pri izbranem strošku v vnosno polje na kratko opišite, kaj predstavlja prijavljeni strošek (npr. hlev, poslovni prostor, turistični objekt, ...)." sqref="A30:A36 A38:A48" xr:uid="{BCC4284C-7795-4089-9AFC-79035BF6DB7F}"/>
    <dataValidation allowBlank="1" showInputMessage="1" showErrorMessage="1" prompt="Vrednost z DDV._x000a_Stroški in rok zaključka projekta morajo biti usklajeni." sqref="I79:L80 I73:L77 I67:L71 I58:L65 I50:L56 I8:L9 I21:L28 I17:L19 I14:L15 I11:L12 I6:L6 I30:L48" xr:uid="{8DA5466F-FB3E-424A-A7E8-8BFB13002BEE}"/>
    <dataValidation allowBlank="1" showInputMessage="1" showErrorMessage="1" promptTitle="DDV" prompt="Med upravičenimi stroški lahko uveljavljate tudi DDV, v kolikor je le ta upravičen po javnem razpisu (JR) in le ta ne bo povrnjen s strani FURS." sqref="F8:F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C38:C48 C85 C50:C56 C30:C36 C58:C64 C67:C71 C79:C80 C73:C77 C21:C28</xm:sqref>
        </x14:dataValidation>
        <x14:dataValidation type="list" allowBlank="1" showInputMessage="1" showErrorMessage="1" xr:uid="{74AEB185-DD9A-43C9-950C-BBD0A6C88862}">
          <x14:formula1>
            <xm:f>ŠIFRANTI!$A$2:$A$6</xm:f>
          </x14:formula1>
          <xm:sqref>G8:G80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8">
    <tabColor theme="9" tint="0.79998168889431442"/>
    <pageSetUpPr fitToPage="1"/>
  </sheetPr>
  <dimension ref="A1:H40"/>
  <sheetViews>
    <sheetView view="pageBreakPreview" zoomScaleNormal="100" zoomScaleSheetLayoutView="100" zoomScalePageLayoutView="120" workbookViewId="0">
      <pane xSplit="2" ySplit="3" topLeftCell="C4" activePane="bottomRight" state="frozen"/>
      <selection pane="topRight" activeCell="C1" sqref="C1"/>
      <selection pane="bottomLeft" activeCell="A4" sqref="A4"/>
      <selection pane="bottomRight" activeCell="C18" sqref="C18:H18"/>
    </sheetView>
  </sheetViews>
  <sheetFormatPr defaultColWidth="9.140625" defaultRowHeight="12.75" x14ac:dyDescent="0.2"/>
  <cols>
    <col min="1" max="1" width="49.85546875" style="8" customWidth="1"/>
    <col min="2" max="2" width="8.7109375" style="129"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13" t="s">
        <v>184</v>
      </c>
      <c r="B1" s="414"/>
      <c r="C1" s="414"/>
      <c r="D1" s="414"/>
      <c r="E1" s="414"/>
      <c r="F1" s="414"/>
      <c r="G1" s="414"/>
      <c r="H1" s="414"/>
    </row>
    <row r="2" spans="1:8" ht="30" hidden="1" customHeight="1" x14ac:dyDescent="0.2">
      <c r="A2" s="447" t="s">
        <v>112</v>
      </c>
      <c r="B2" s="448"/>
      <c r="C2" s="444" t="s">
        <v>113</v>
      </c>
      <c r="D2" s="445"/>
      <c r="E2" s="445"/>
      <c r="F2" s="445"/>
      <c r="G2" s="445"/>
      <c r="H2" s="446"/>
    </row>
    <row r="3" spans="1:8" ht="20.100000000000001" customHeight="1" x14ac:dyDescent="0.2">
      <c r="A3" s="90" t="s">
        <v>185</v>
      </c>
      <c r="B3" s="91"/>
      <c r="C3" s="92" t="s">
        <v>186</v>
      </c>
      <c r="D3" s="92" t="s">
        <v>148</v>
      </c>
      <c r="E3" s="92" t="str">
        <f>CONCATENATE(" do vključno ",PREDSTAVITEV!E2)</f>
        <v xml:space="preserve"> do vključno 2024</v>
      </c>
      <c r="F3" s="92">
        <f>PREDSTAVITEV!E2+1</f>
        <v>2025</v>
      </c>
      <c r="G3" s="92">
        <f>PREDSTAVITEV!E2+2</f>
        <v>2026</v>
      </c>
      <c r="H3" s="92">
        <f>PREDSTAVITEV!E2+3</f>
        <v>2027</v>
      </c>
    </row>
    <row r="4" spans="1:8" ht="20.100000000000001" customHeight="1" x14ac:dyDescent="0.2">
      <c r="A4" s="90" t="s">
        <v>187</v>
      </c>
      <c r="B4" s="91"/>
      <c r="C4" s="44" t="e">
        <f>D4/$D$15</f>
        <v>#DIV/0!</v>
      </c>
      <c r="D4" s="208">
        <f t="shared" ref="D4:D14" si="0">SUM(E4:H4)</f>
        <v>0</v>
      </c>
      <c r="E4" s="210">
        <f>SUM(E5:E6)</f>
        <v>0</v>
      </c>
      <c r="F4" s="210">
        <f>SUM(F5:F6)</f>
        <v>0</v>
      </c>
      <c r="G4" s="210">
        <f>SUM(G5:G6)</f>
        <v>0</v>
      </c>
      <c r="H4" s="210">
        <f>SUM(H5:H6)</f>
        <v>0</v>
      </c>
    </row>
    <row r="5" spans="1:8" ht="20.100000000000001" customHeight="1" x14ac:dyDescent="0.2">
      <c r="A5" s="93" t="s">
        <v>188</v>
      </c>
      <c r="B5" s="94"/>
      <c r="C5" s="45"/>
      <c r="D5" s="208">
        <f t="shared" si="0"/>
        <v>0</v>
      </c>
      <c r="E5" s="209"/>
      <c r="F5" s="209"/>
      <c r="G5" s="209"/>
      <c r="H5" s="209"/>
    </row>
    <row r="6" spans="1:8" ht="20.100000000000001" customHeight="1" x14ac:dyDescent="0.2">
      <c r="A6" s="93" t="s">
        <v>189</v>
      </c>
      <c r="B6" s="94"/>
      <c r="C6" s="45"/>
      <c r="D6" s="208">
        <f t="shared" si="0"/>
        <v>0</v>
      </c>
      <c r="E6" s="209"/>
      <c r="F6" s="209"/>
      <c r="G6" s="209"/>
      <c r="H6" s="209"/>
    </row>
    <row r="7" spans="1:8" s="95" customFormat="1" ht="20.100000000000001" customHeight="1" x14ac:dyDescent="0.2">
      <c r="A7" s="90" t="s">
        <v>190</v>
      </c>
      <c r="B7" s="91"/>
      <c r="C7" s="44" t="e">
        <f>D7/$D$15</f>
        <v>#DIV/0!</v>
      </c>
      <c r="D7" s="208">
        <f t="shared" si="0"/>
        <v>0</v>
      </c>
      <c r="E7" s="210">
        <f>SUM(E8:E12)</f>
        <v>0</v>
      </c>
      <c r="F7" s="210">
        <f>SUM(F8:F12)</f>
        <v>0</v>
      </c>
      <c r="G7" s="210">
        <f>SUM(G8:G12)</f>
        <v>0</v>
      </c>
      <c r="H7" s="210">
        <f>SUM(H8:H12)</f>
        <v>0</v>
      </c>
    </row>
    <row r="8" spans="1:8" ht="20.100000000000001" customHeight="1" x14ac:dyDescent="0.2">
      <c r="A8" s="93" t="s">
        <v>191</v>
      </c>
      <c r="B8" s="94"/>
      <c r="C8" s="45"/>
      <c r="D8" s="208">
        <f t="shared" si="0"/>
        <v>0</v>
      </c>
      <c r="E8" s="209"/>
      <c r="F8" s="209"/>
      <c r="G8" s="209"/>
      <c r="H8" s="209"/>
    </row>
    <row r="9" spans="1:8" ht="20.100000000000001" customHeight="1" x14ac:dyDescent="0.2">
      <c r="A9" s="93" t="s">
        <v>192</v>
      </c>
      <c r="B9" s="94"/>
      <c r="C9" s="45"/>
      <c r="D9" s="208">
        <f t="shared" si="0"/>
        <v>0</v>
      </c>
      <c r="E9" s="209"/>
      <c r="F9" s="209"/>
      <c r="G9" s="209"/>
      <c r="H9" s="209"/>
    </row>
    <row r="10" spans="1:8" ht="20.100000000000001" customHeight="1" x14ac:dyDescent="0.2">
      <c r="A10" s="93" t="s">
        <v>193</v>
      </c>
      <c r="B10" s="94"/>
      <c r="C10" s="45"/>
      <c r="D10" s="208">
        <f t="shared" si="0"/>
        <v>0</v>
      </c>
      <c r="E10" s="209"/>
      <c r="F10" s="209"/>
      <c r="G10" s="209"/>
      <c r="H10" s="209"/>
    </row>
    <row r="11" spans="1:8" ht="20.100000000000001" customHeight="1" x14ac:dyDescent="0.2">
      <c r="A11" s="93" t="s">
        <v>194</v>
      </c>
      <c r="B11" s="94"/>
      <c r="C11" s="45"/>
      <c r="D11" s="208">
        <f t="shared" si="0"/>
        <v>0</v>
      </c>
      <c r="E11" s="209"/>
      <c r="F11" s="209"/>
      <c r="G11" s="209"/>
      <c r="H11" s="209"/>
    </row>
    <row r="12" spans="1:8" ht="20.100000000000001" customHeight="1" x14ac:dyDescent="0.2">
      <c r="A12" s="93" t="s">
        <v>195</v>
      </c>
      <c r="B12" s="94"/>
      <c r="C12" s="45"/>
      <c r="D12" s="208">
        <f t="shared" si="0"/>
        <v>0</v>
      </c>
      <c r="E12" s="209"/>
      <c r="F12" s="209"/>
      <c r="G12" s="209"/>
      <c r="H12" s="209"/>
    </row>
    <row r="13" spans="1:8" ht="20.100000000000001" customHeight="1" x14ac:dyDescent="0.2">
      <c r="A13" s="90" t="s">
        <v>196</v>
      </c>
      <c r="B13" s="91"/>
      <c r="C13" s="44" t="e">
        <f>D13/$D$15</f>
        <v>#DIV/0!</v>
      </c>
      <c r="D13" s="208">
        <f t="shared" si="0"/>
        <v>0</v>
      </c>
      <c r="E13" s="210">
        <f>SUM(E14)</f>
        <v>0</v>
      </c>
      <c r="F13" s="210">
        <f t="shared" ref="F13:H13" si="1">SUM(F14)</f>
        <v>0</v>
      </c>
      <c r="G13" s="210">
        <f t="shared" si="1"/>
        <v>0</v>
      </c>
      <c r="H13" s="210">
        <f t="shared" si="1"/>
        <v>0</v>
      </c>
    </row>
    <row r="14" spans="1:8" ht="20.100000000000001" customHeight="1" thickBot="1" x14ac:dyDescent="0.25">
      <c r="A14" s="96" t="s">
        <v>197</v>
      </c>
      <c r="B14" s="97"/>
      <c r="C14" s="45"/>
      <c r="D14" s="208">
        <f t="shared" si="0"/>
        <v>0</v>
      </c>
      <c r="E14" s="209"/>
      <c r="F14" s="209"/>
      <c r="G14" s="209"/>
      <c r="H14" s="209"/>
    </row>
    <row r="15" spans="1:8" ht="20.100000000000001" customHeight="1" thickBot="1" x14ac:dyDescent="0.25">
      <c r="A15" s="98" t="s">
        <v>198</v>
      </c>
      <c r="B15" s="99"/>
      <c r="C15" s="46" t="e">
        <f t="shared" ref="C15:H15" si="2">C4+C7+C13</f>
        <v>#DIV/0!</v>
      </c>
      <c r="D15" s="211">
        <f t="shared" si="2"/>
        <v>0</v>
      </c>
      <c r="E15" s="211">
        <f t="shared" si="2"/>
        <v>0</v>
      </c>
      <c r="F15" s="211">
        <f t="shared" si="2"/>
        <v>0</v>
      </c>
      <c r="G15" s="211">
        <f t="shared" si="2"/>
        <v>0</v>
      </c>
      <c r="H15" s="211">
        <f t="shared" si="2"/>
        <v>0</v>
      </c>
    </row>
    <row r="16" spans="1:8" ht="15.75" customHeight="1" x14ac:dyDescent="0.2">
      <c r="A16" s="100"/>
      <c r="B16" s="101"/>
      <c r="C16" s="102"/>
      <c r="D16" s="212">
        <f>D15-'STROŠKI PROJEKTA'!H82</f>
        <v>-697495.27480000001</v>
      </c>
      <c r="E16" s="212">
        <f>E15-'STROŠKI PROJEKTA'!I82</f>
        <v>0</v>
      </c>
      <c r="F16" s="212">
        <f>F15-'STROŠKI PROJEKTA'!J82</f>
        <v>-697495.27480000001</v>
      </c>
      <c r="G16" s="212">
        <f>G15-'STROŠKI PROJEKTA'!K82</f>
        <v>0</v>
      </c>
      <c r="H16" s="212">
        <f>H15-'STROŠKI PROJEKTA'!L82</f>
        <v>0</v>
      </c>
    </row>
    <row r="17" spans="1:8" ht="69" customHeight="1" x14ac:dyDescent="0.2">
      <c r="A17" s="100"/>
      <c r="B17" s="101"/>
      <c r="C17" s="102"/>
      <c r="D17" s="103"/>
      <c r="E17" s="103" t="str">
        <f>IF('STROŠKI PROJEKTA'!I82&lt;&gt;E15,"STROŠKI IN VIRI FINANCIRANJA NISO USKLAJENI, USKLADITE PODATKE","")</f>
        <v/>
      </c>
      <c r="F17" s="103" t="str">
        <f>IF('STROŠKI PROJEKTA'!J82&lt;&gt;F15,"STROŠKI IN VIRI FINANCIRANJA NISO USKLAJENI, USKLADITE PODATKE","")</f>
        <v>STROŠKI IN VIRI FINANCIRANJA NISO USKLAJENI, USKLADITE PODATKE</v>
      </c>
      <c r="G17" s="103" t="str">
        <f>IF('STROŠKI PROJEKTA'!K82&lt;&gt;G15,"STROŠKI IN VIRI FINANCIRANJA NISO USKLAJENI, USKLADITE PODATKE","")</f>
        <v/>
      </c>
      <c r="H17" s="103" t="str">
        <f>IF('STROŠKI PROJEKTA'!L82&lt;&gt;H15,"STROŠKI IN VIRI FINANCIRANJA NISO USKLAJENI, USKLADITE PODATKE","")</f>
        <v/>
      </c>
    </row>
    <row r="18" spans="1:8" ht="84" customHeight="1" x14ac:dyDescent="0.2">
      <c r="A18" s="430" t="s">
        <v>199</v>
      </c>
      <c r="B18" s="431"/>
      <c r="C18" s="432"/>
      <c r="D18" s="432"/>
      <c r="E18" s="432"/>
      <c r="F18" s="432"/>
      <c r="G18" s="432"/>
      <c r="H18" s="432"/>
    </row>
    <row r="19" spans="1:8" ht="15.95" customHeight="1" x14ac:dyDescent="0.2">
      <c r="A19" s="104"/>
      <c r="B19" s="105"/>
      <c r="C19" s="4"/>
      <c r="D19" s="4"/>
      <c r="E19" s="4"/>
      <c r="F19" s="4"/>
      <c r="G19" s="4"/>
      <c r="H19" s="4"/>
    </row>
    <row r="20" spans="1:8" ht="20.100000000000001" hidden="1" customHeight="1" x14ac:dyDescent="0.2">
      <c r="A20" s="433" t="s">
        <v>200</v>
      </c>
      <c r="B20" s="434"/>
      <c r="C20" s="434"/>
      <c r="D20" s="434"/>
      <c r="E20" s="434"/>
      <c r="F20" s="434"/>
      <c r="G20" s="434"/>
      <c r="H20" s="434"/>
    </row>
    <row r="21" spans="1:8" ht="42" hidden="1" customHeight="1" x14ac:dyDescent="0.2">
      <c r="A21" s="435" t="s">
        <v>201</v>
      </c>
      <c r="B21" s="436"/>
      <c r="C21" s="436"/>
      <c r="D21" s="436"/>
      <c r="E21" s="436"/>
      <c r="F21" s="436"/>
      <c r="G21" s="436"/>
      <c r="H21" s="436"/>
    </row>
    <row r="22" spans="1:8" ht="15.95" hidden="1" customHeight="1" x14ac:dyDescent="0.2">
      <c r="A22" s="106" t="s">
        <v>142</v>
      </c>
      <c r="B22" s="107" t="s">
        <v>143</v>
      </c>
      <c r="C22" s="437"/>
      <c r="D22" s="438"/>
      <c r="E22" s="438"/>
      <c r="F22" s="438"/>
      <c r="G22" s="438"/>
      <c r="H22" s="438"/>
    </row>
    <row r="23" spans="1:8" ht="15.95" hidden="1" customHeight="1" x14ac:dyDescent="0.2">
      <c r="A23" s="108" t="s">
        <v>149</v>
      </c>
      <c r="B23" s="109" t="s">
        <v>150</v>
      </c>
      <c r="C23" s="428" t="e">
        <f>IF(#REF!&gt;#REF!,"NAPAKA, USKLADITE PODATKE S PRVO TABELO - NAČRT PORABE SREDSTEV","")</f>
        <v>#REF!</v>
      </c>
      <c r="D23" s="429"/>
      <c r="E23" s="429"/>
      <c r="F23" s="429"/>
      <c r="G23" s="429"/>
      <c r="H23" s="429"/>
    </row>
    <row r="24" spans="1:8" ht="15.95" hidden="1" customHeight="1" x14ac:dyDescent="0.2">
      <c r="A24" s="110" t="s">
        <v>151</v>
      </c>
      <c r="B24" s="111" t="s">
        <v>152</v>
      </c>
      <c r="C24" s="439" t="e">
        <f>IF(#REF!&gt;#REF!,"NAPAKA, USKLADITE PODATKE S PRVO TABELO - NAČRT PORABE SREDSTEV","")</f>
        <v>#REF!</v>
      </c>
      <c r="D24" s="440"/>
      <c r="E24" s="440"/>
      <c r="F24" s="440"/>
      <c r="G24" s="440"/>
      <c r="H24" s="440"/>
    </row>
    <row r="25" spans="1:8" ht="15.95" hidden="1" customHeight="1" x14ac:dyDescent="0.2">
      <c r="A25" s="112" t="s">
        <v>153</v>
      </c>
      <c r="B25" s="111" t="s">
        <v>154</v>
      </c>
      <c r="C25" s="428" t="e">
        <f>IF(#REF!&gt;#REF!,"NAPAKA, USKLADITE PODATKE S PRVO TABELO - NAČRT PORABE SREDSTEV","")</f>
        <v>#REF!</v>
      </c>
      <c r="D25" s="429"/>
      <c r="E25" s="429"/>
      <c r="F25" s="429"/>
      <c r="G25" s="429"/>
      <c r="H25" s="429"/>
    </row>
    <row r="26" spans="1:8" ht="15.95" hidden="1" customHeight="1" x14ac:dyDescent="0.2">
      <c r="A26" s="112" t="s">
        <v>155</v>
      </c>
      <c r="B26" s="111" t="s">
        <v>156</v>
      </c>
      <c r="C26" s="428" t="e">
        <f>IF(#REF!&gt;#REF!,"NAPAKA, USKLADITE PODATKE S PRVO TABELO - NAČRT PORABE SREDSTEV","")</f>
        <v>#REF!</v>
      </c>
      <c r="D26" s="429"/>
      <c r="E26" s="429"/>
      <c r="F26" s="429"/>
      <c r="G26" s="429"/>
      <c r="H26" s="429"/>
    </row>
    <row r="27" spans="1:8" ht="15.95" hidden="1" customHeight="1" x14ac:dyDescent="0.2">
      <c r="A27" s="110" t="s">
        <v>157</v>
      </c>
      <c r="B27" s="111" t="s">
        <v>158</v>
      </c>
      <c r="C27" s="428" t="e">
        <f>IF(#REF!&gt;#REF!,"NAPAKA, USKLADITE PODATKE S PRVO TABELO - NAČRT PORABE SREDSTEV","")</f>
        <v>#REF!</v>
      </c>
      <c r="D27" s="429"/>
      <c r="E27" s="429"/>
      <c r="F27" s="429"/>
      <c r="G27" s="429"/>
      <c r="H27" s="429"/>
    </row>
    <row r="28" spans="1:8" ht="15.95" hidden="1" customHeight="1" x14ac:dyDescent="0.2">
      <c r="A28" s="108" t="s">
        <v>202</v>
      </c>
      <c r="B28" s="109" t="s">
        <v>160</v>
      </c>
      <c r="C28" s="428" t="e">
        <f>IF(#REF!&gt;#REF!,"NAPAKA, USKLADITE PODATKE S PRVO TABELO - NAČRT PORABE SREDSTEV","")</f>
        <v>#REF!</v>
      </c>
      <c r="D28" s="429"/>
      <c r="E28" s="429"/>
      <c r="F28" s="429"/>
      <c r="G28" s="429"/>
      <c r="H28" s="429"/>
    </row>
    <row r="29" spans="1:8" ht="15.95" hidden="1" customHeight="1" x14ac:dyDescent="0.2">
      <c r="A29" s="110" t="s">
        <v>161</v>
      </c>
      <c r="B29" s="113" t="s">
        <v>162</v>
      </c>
      <c r="C29" s="428" t="e">
        <f>IF(#REF!&gt;#REF!,"NAPAKA, USKLADITE PODATKE S PRVO TABELO - NAČRT PORABE SREDSTEV","")</f>
        <v>#REF!</v>
      </c>
      <c r="D29" s="429"/>
      <c r="E29" s="429"/>
      <c r="F29" s="429"/>
      <c r="G29" s="429"/>
      <c r="H29" s="429"/>
    </row>
    <row r="30" spans="1:8" ht="15.95" hidden="1" customHeight="1" x14ac:dyDescent="0.2">
      <c r="A30" s="112" t="s">
        <v>163</v>
      </c>
      <c r="B30" s="113" t="s">
        <v>164</v>
      </c>
      <c r="C30" s="428" t="e">
        <f>IF(#REF!&gt;#REF!,"NAPAKA, USKLADITE PODATKE S PRVO TABELO - NAČRT PORABE SREDSTEV","")</f>
        <v>#REF!</v>
      </c>
      <c r="D30" s="429"/>
      <c r="E30" s="429"/>
      <c r="F30" s="429"/>
      <c r="G30" s="429"/>
      <c r="H30" s="429"/>
    </row>
    <row r="31" spans="1:8" ht="15.95" hidden="1" customHeight="1" x14ac:dyDescent="0.2">
      <c r="A31" s="112" t="s">
        <v>166</v>
      </c>
      <c r="B31" s="114" t="s">
        <v>167</v>
      </c>
      <c r="C31" s="428" t="e">
        <f>IF(#REF!&gt;#REF!,"NAPAKA, USKLADITE PODATKE S PRVO TABELO - NAČRT PORABE SREDSTEV","")</f>
        <v>#REF!</v>
      </c>
      <c r="D31" s="429"/>
      <c r="E31" s="429"/>
      <c r="F31" s="429"/>
      <c r="G31" s="429"/>
      <c r="H31" s="429"/>
    </row>
    <row r="32" spans="1:8" ht="25.5" hidden="1" x14ac:dyDescent="0.2">
      <c r="A32" s="110" t="s">
        <v>168</v>
      </c>
      <c r="B32" s="114" t="s">
        <v>169</v>
      </c>
      <c r="C32" s="428" t="e">
        <f>IF(#REF!&gt;#REF!,"NAPAKA, USKLADITE PODATKE S PRVO TABELO - NAČRT PORABE SREDSTEV","")</f>
        <v>#REF!</v>
      </c>
      <c r="D32" s="429"/>
      <c r="E32" s="429"/>
      <c r="F32" s="429"/>
      <c r="G32" s="429"/>
      <c r="H32" s="429"/>
    </row>
    <row r="33" spans="1:8" ht="15.95" hidden="1" customHeight="1" x14ac:dyDescent="0.2">
      <c r="A33" s="110" t="s">
        <v>170</v>
      </c>
      <c r="B33" s="115" t="s">
        <v>171</v>
      </c>
      <c r="C33" s="428" t="e">
        <f>IF(#REF!&gt;#REF!,"NAPAKA, USKLADITE PODATKE S PRVO TABELO - NAČRT PORABE SREDSTEV","")</f>
        <v>#REF!</v>
      </c>
      <c r="D33" s="429"/>
      <c r="E33" s="429"/>
      <c r="F33" s="429"/>
      <c r="G33" s="429"/>
      <c r="H33" s="429"/>
    </row>
    <row r="34" spans="1:8" ht="25.5" hidden="1" x14ac:dyDescent="0.2">
      <c r="A34" s="116" t="s">
        <v>203</v>
      </c>
      <c r="B34" s="117" t="s">
        <v>173</v>
      </c>
      <c r="C34" s="428" t="e">
        <f>IF(#REF!&gt;#REF!,"NAPAKA, USKLADITE PODATKE S PRVO TABELO - NAČRT PORABE SREDSTEV","")</f>
        <v>#REF!</v>
      </c>
      <c r="D34" s="429"/>
      <c r="E34" s="429"/>
      <c r="F34" s="429"/>
      <c r="G34" s="429"/>
      <c r="H34" s="429"/>
    </row>
    <row r="35" spans="1:8" ht="15.95" hidden="1" customHeight="1" x14ac:dyDescent="0.2">
      <c r="A35" s="110" t="s">
        <v>174</v>
      </c>
      <c r="B35" s="118">
        <v>128</v>
      </c>
      <c r="C35" s="428" t="e">
        <f>IF(#REF!&gt;#REF!,"NAPAKA, USKLADITE PODATKE S PRVO TABELO - NAČRT PORABE SREDSTEV","")</f>
        <v>#REF!</v>
      </c>
      <c r="D35" s="429"/>
      <c r="E35" s="429"/>
      <c r="F35" s="429"/>
      <c r="G35" s="429"/>
      <c r="H35" s="429"/>
    </row>
    <row r="36" spans="1:8" ht="15.95" hidden="1" customHeight="1" x14ac:dyDescent="0.2">
      <c r="A36" s="110" t="s">
        <v>175</v>
      </c>
      <c r="B36" s="118">
        <v>139</v>
      </c>
      <c r="C36" s="428" t="e">
        <f>IF(#REF!&gt;#REF!,"NAPAKA, USKLADITE PODATKE S PRVO TABELO - NAČRT PORABE SREDSTEV","")</f>
        <v>#REF!</v>
      </c>
      <c r="D36" s="429"/>
      <c r="E36" s="429"/>
      <c r="F36" s="429"/>
      <c r="G36" s="429"/>
      <c r="H36" s="429"/>
    </row>
    <row r="37" spans="1:8" ht="15.95" hidden="1" customHeight="1" x14ac:dyDescent="0.2">
      <c r="A37" s="119" t="s">
        <v>204</v>
      </c>
      <c r="B37" s="120"/>
      <c r="C37" s="428" t="e">
        <f>IF(#REF!&gt;#REF!,"NAPAKA, USKLADITE PODATKE S PRVO TABELO - NAČRT PORABE SREDSTEV","")</f>
        <v>#REF!</v>
      </c>
      <c r="D37" s="429"/>
      <c r="E37" s="429"/>
      <c r="F37" s="429"/>
      <c r="G37" s="429"/>
      <c r="H37" s="429"/>
    </row>
    <row r="38" spans="1:8" ht="15.95" hidden="1" customHeight="1" x14ac:dyDescent="0.2">
      <c r="A38" s="441" t="s">
        <v>205</v>
      </c>
      <c r="B38" s="442"/>
      <c r="C38" s="443" t="e">
        <f>IF(#REF!&gt;#REF!,"NAPAKA, USKLADITE PODATKE S PRVO TABELO - NAČRT PORABE SREDSTEV","")</f>
        <v>#REF!</v>
      </c>
      <c r="D38" s="429"/>
      <c r="E38" s="429"/>
      <c r="F38" s="429"/>
      <c r="G38" s="429"/>
      <c r="H38" s="429"/>
    </row>
    <row r="39" spans="1:8" ht="15.75" hidden="1" customHeight="1" x14ac:dyDescent="0.2">
      <c r="A39" s="121"/>
      <c r="B39" s="122"/>
      <c r="C39" s="449"/>
      <c r="D39" s="449"/>
      <c r="E39" s="449"/>
      <c r="F39" s="449"/>
      <c r="G39" s="123"/>
      <c r="H39" s="124"/>
    </row>
    <row r="40" spans="1:8" ht="15.95" hidden="1" customHeight="1" x14ac:dyDescent="0.2">
      <c r="A40" s="125"/>
      <c r="B40" s="126"/>
      <c r="C40" s="450"/>
      <c r="D40" s="450"/>
      <c r="E40" s="450"/>
      <c r="F40" s="450"/>
      <c r="G40" s="127"/>
      <c r="H40" s="128"/>
    </row>
  </sheetData>
  <sheetProtection algorithmName="SHA-512" hashValue="LvN/9YBn3WcLa7ATrTOmfORO7GhvJ/1mk3Evdta67Lluwd3S2rYgT81ZVU4igKwcsvwmKaULdjm8Zps5D9S5yQ==" saltValue="yCf5BiQU7lrfLXBhqM5PJA==" spinCount="100000" sheet="1" formatRows="0" selectLockedCells="1"/>
  <mergeCells count="26">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 ref="A1:H1"/>
    <mergeCell ref="C28:H28"/>
    <mergeCell ref="A18:B18"/>
    <mergeCell ref="C18:H18"/>
    <mergeCell ref="A20:H20"/>
    <mergeCell ref="A21:H21"/>
    <mergeCell ref="C22:H22"/>
    <mergeCell ref="C23:H23"/>
    <mergeCell ref="C24:H24"/>
    <mergeCell ref="C25:H25"/>
    <mergeCell ref="C26:H26"/>
    <mergeCell ref="C27:H2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F8:H12 F14:H14"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8:E12" xr:uid="{1414EFAE-4EE0-4FF8-A5E0-CBD321B49DFF}"/>
    <dataValidation allowBlank="1" showInputMessage="1" showErrorMessage="1" prompt="Zneske izplačil NS vnesite v tistem letu, v katerem bo izpolnjen pogoj za nakazilo sredstev na vaš transakcijski račun. Istočano vnesite znesek-e v minus za vračilo nepovratnih sredstev (npr. premostitveno finan. vračilo SRRS -10.000 €)." sqref="E14" xr:uid="{106A4B87-F317-4BA6-A60F-224E9C692BAC}"/>
  </dataValidations>
  <pageMargins left="0.7" right="0.7" top="0.75" bottom="0.75" header="0.3" footer="0.3"/>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9">
    <tabColor theme="9" tint="0.79998168889431442"/>
    <pageSetUpPr fitToPage="1"/>
  </sheetPr>
  <dimension ref="A1:E38"/>
  <sheetViews>
    <sheetView view="pageBreakPreview" zoomScaleNormal="100" zoomScaleSheetLayoutView="100" workbookViewId="0">
      <pane ySplit="3" topLeftCell="A4" activePane="bottomLeft" state="frozen"/>
      <selection pane="bottomLeft" activeCell="C13" sqref="C13"/>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454" t="s">
        <v>206</v>
      </c>
      <c r="B1" s="455"/>
      <c r="C1" s="455"/>
      <c r="D1" s="455"/>
      <c r="E1" s="455"/>
    </row>
    <row r="2" spans="1:5" ht="30" hidden="1" customHeight="1" x14ac:dyDescent="0.2">
      <c r="A2" s="41" t="s">
        <v>112</v>
      </c>
      <c r="B2" s="444" t="s">
        <v>113</v>
      </c>
      <c r="C2" s="445"/>
      <c r="D2" s="445"/>
      <c r="E2" s="445"/>
    </row>
    <row r="3" spans="1:5" ht="20.100000000000001" customHeight="1" x14ac:dyDescent="0.2">
      <c r="A3" s="47" t="s">
        <v>207</v>
      </c>
      <c r="B3" s="48">
        <f>PREDSTAVITEV!E2</f>
        <v>2024</v>
      </c>
      <c r="C3" s="48">
        <f>PREDSTAVITEV!E2+1</f>
        <v>2025</v>
      </c>
      <c r="D3" s="48">
        <f>PREDSTAVITEV!E2+2</f>
        <v>2026</v>
      </c>
      <c r="E3" s="48">
        <f>PREDSTAVITEV!E2+3</f>
        <v>2027</v>
      </c>
    </row>
    <row r="4" spans="1:5" ht="20.100000000000001" customHeight="1" x14ac:dyDescent="0.2">
      <c r="A4" s="456" t="s">
        <v>208</v>
      </c>
      <c r="B4" s="457"/>
      <c r="C4" s="457"/>
      <c r="D4" s="457"/>
      <c r="E4" s="457"/>
    </row>
    <row r="5" spans="1:5" ht="20.100000000000001" customHeight="1" x14ac:dyDescent="0.2">
      <c r="A5" s="49" t="s">
        <v>209</v>
      </c>
      <c r="B5" s="213"/>
      <c r="C5" s="213"/>
      <c r="D5" s="213"/>
      <c r="E5" s="213"/>
    </row>
    <row r="6" spans="1:5" ht="20.100000000000001" customHeight="1" x14ac:dyDescent="0.2">
      <c r="A6" s="50" t="s">
        <v>210</v>
      </c>
      <c r="B6" s="213"/>
      <c r="C6" s="213"/>
      <c r="D6" s="213"/>
      <c r="E6" s="213"/>
    </row>
    <row r="7" spans="1:5" ht="20.100000000000001" customHeight="1" x14ac:dyDescent="0.2">
      <c r="A7" s="49" t="s">
        <v>211</v>
      </c>
      <c r="B7" s="214">
        <f>SUM(B8:B10)</f>
        <v>0</v>
      </c>
      <c r="C7" s="214">
        <f>SUM(C8:C10)</f>
        <v>0</v>
      </c>
      <c r="D7" s="214">
        <f>SUM(D8:D10)</f>
        <v>0</v>
      </c>
      <c r="E7" s="214">
        <f>SUM(E8:E10)</f>
        <v>0</v>
      </c>
    </row>
    <row r="8" spans="1:5" ht="20.100000000000001" customHeight="1" x14ac:dyDescent="0.2">
      <c r="A8" s="49" t="s">
        <v>212</v>
      </c>
      <c r="B8" s="214">
        <f>'VIRI FINANCIRANJA'!E6</f>
        <v>0</v>
      </c>
      <c r="C8" s="214">
        <f>'VIRI FINANCIRANJA'!F6</f>
        <v>0</v>
      </c>
      <c r="D8" s="214">
        <f>'VIRI FINANCIRANJA'!G6</f>
        <v>0</v>
      </c>
      <c r="E8" s="214">
        <f>'VIRI FINANCIRANJA'!H6</f>
        <v>0</v>
      </c>
    </row>
    <row r="9" spans="1:5" ht="20.100000000000001" customHeight="1" x14ac:dyDescent="0.2">
      <c r="A9" s="49" t="s">
        <v>213</v>
      </c>
      <c r="B9" s="214">
        <f>'VIRI FINANCIRANJA'!E7</f>
        <v>0</v>
      </c>
      <c r="C9" s="214">
        <f>'VIRI FINANCIRANJA'!F7</f>
        <v>0</v>
      </c>
      <c r="D9" s="214">
        <f>'VIRI FINANCIRANJA'!G7</f>
        <v>0</v>
      </c>
      <c r="E9" s="214">
        <f>'VIRI FINANCIRANJA'!H7</f>
        <v>0</v>
      </c>
    </row>
    <row r="10" spans="1:5" ht="20.100000000000001" customHeight="1" x14ac:dyDescent="0.2">
      <c r="A10" s="49" t="s">
        <v>214</v>
      </c>
      <c r="B10" s="214">
        <f>'VIRI FINANCIRANJA'!E13</f>
        <v>0</v>
      </c>
      <c r="C10" s="214">
        <f>'VIRI FINANCIRANJA'!F13</f>
        <v>0</v>
      </c>
      <c r="D10" s="214">
        <f>'VIRI FINANCIRANJA'!G13</f>
        <v>0</v>
      </c>
      <c r="E10" s="214">
        <f>'VIRI FINANCIRANJA'!H13</f>
        <v>0</v>
      </c>
    </row>
    <row r="11" spans="1:5" ht="20.100000000000001" customHeight="1" x14ac:dyDescent="0.2">
      <c r="A11" s="51" t="s">
        <v>215</v>
      </c>
      <c r="B11" s="213"/>
      <c r="C11" s="213"/>
      <c r="D11" s="213"/>
      <c r="E11" s="213"/>
    </row>
    <row r="12" spans="1:5" ht="20.100000000000001" customHeight="1" x14ac:dyDescent="0.2">
      <c r="A12" s="452" t="s">
        <v>216</v>
      </c>
      <c r="B12" s="453"/>
      <c r="C12" s="453"/>
      <c r="D12" s="453"/>
      <c r="E12" s="453"/>
    </row>
    <row r="13" spans="1:5" ht="20.100000000000001" customHeight="1" x14ac:dyDescent="0.2">
      <c r="A13" s="50" t="s">
        <v>217</v>
      </c>
      <c r="B13" s="215"/>
      <c r="C13" s="215"/>
      <c r="D13" s="215"/>
      <c r="E13" s="215"/>
    </row>
    <row r="14" spans="1:5" ht="20.100000000000001" customHeight="1" x14ac:dyDescent="0.2">
      <c r="A14" s="50" t="s">
        <v>218</v>
      </c>
      <c r="B14" s="215"/>
      <c r="C14" s="215"/>
      <c r="D14" s="215"/>
      <c r="E14" s="215"/>
    </row>
    <row r="15" spans="1:5" ht="20.100000000000001" customHeight="1" x14ac:dyDescent="0.2">
      <c r="A15" s="50" t="s">
        <v>219</v>
      </c>
      <c r="B15" s="215"/>
      <c r="C15" s="215"/>
      <c r="D15" s="215"/>
      <c r="E15" s="215"/>
    </row>
    <row r="16" spans="1:5" ht="20.100000000000001" customHeight="1" x14ac:dyDescent="0.2">
      <c r="A16" s="50" t="s">
        <v>220</v>
      </c>
      <c r="B16" s="215"/>
      <c r="C16" s="215"/>
      <c r="D16" s="215"/>
      <c r="E16" s="215"/>
    </row>
    <row r="17" spans="1:5" ht="20.100000000000001" customHeight="1" x14ac:dyDescent="0.2">
      <c r="A17" s="50" t="s">
        <v>221</v>
      </c>
      <c r="B17" s="215"/>
      <c r="C17" s="215"/>
      <c r="D17" s="215"/>
      <c r="E17" s="215"/>
    </row>
    <row r="18" spans="1:5" ht="20.100000000000001" customHeight="1" x14ac:dyDescent="0.2">
      <c r="A18" s="50" t="s">
        <v>222</v>
      </c>
      <c r="B18" s="216">
        <f>SUM(B19:B22)</f>
        <v>0</v>
      </c>
      <c r="C18" s="216">
        <f>SUM(C19:C22)</f>
        <v>0</v>
      </c>
      <c r="D18" s="216">
        <f>SUM(D19:D22)</f>
        <v>0</v>
      </c>
      <c r="E18" s="216">
        <f>SUM(E19:E22)</f>
        <v>0</v>
      </c>
    </row>
    <row r="19" spans="1:5" ht="20.100000000000001" customHeight="1" x14ac:dyDescent="0.2">
      <c r="A19" s="52" t="s">
        <v>223</v>
      </c>
      <c r="B19" s="217"/>
      <c r="C19" s="218">
        <f>'FINANČNE OBVEZNOSTI'!I17</f>
        <v>0</v>
      </c>
      <c r="D19" s="218">
        <f>'FINANČNE OBVEZNOSTI'!J17</f>
        <v>0</v>
      </c>
      <c r="E19" s="218">
        <f>'FINANČNE OBVEZNOSTI'!K17</f>
        <v>0</v>
      </c>
    </row>
    <row r="20" spans="1:5" ht="20.100000000000001" customHeight="1" x14ac:dyDescent="0.2">
      <c r="A20" s="52" t="s">
        <v>224</v>
      </c>
      <c r="B20" s="217"/>
      <c r="C20" s="217"/>
      <c r="D20" s="217"/>
      <c r="E20" s="217"/>
    </row>
    <row r="21" spans="1:5" ht="20.100000000000001" customHeight="1" x14ac:dyDescent="0.2">
      <c r="A21" s="52" t="s">
        <v>225</v>
      </c>
      <c r="B21" s="218"/>
      <c r="C21" s="217"/>
      <c r="D21" s="217"/>
      <c r="E21" s="217"/>
    </row>
    <row r="22" spans="1:5" ht="20.100000000000001" customHeight="1" x14ac:dyDescent="0.2">
      <c r="A22" s="52" t="s">
        <v>226</v>
      </c>
      <c r="B22" s="218"/>
      <c r="C22" s="217"/>
      <c r="D22" s="217"/>
      <c r="E22" s="217"/>
    </row>
    <row r="23" spans="1:5" ht="20.100000000000001" customHeight="1" x14ac:dyDescent="0.2">
      <c r="A23" s="52" t="s">
        <v>227</v>
      </c>
      <c r="B23" s="218">
        <f>SUM(B24:B25)</f>
        <v>0</v>
      </c>
      <c r="C23" s="218">
        <f>SUM(C24:C25)</f>
        <v>0</v>
      </c>
      <c r="D23" s="218">
        <f>SUM(D24:D25)</f>
        <v>0</v>
      </c>
      <c r="E23" s="218">
        <f>SUM(E24:E25)</f>
        <v>0</v>
      </c>
    </row>
    <row r="24" spans="1:5" ht="20.100000000000001" customHeight="1" x14ac:dyDescent="0.2">
      <c r="A24" s="52" t="s">
        <v>228</v>
      </c>
      <c r="B24" s="218">
        <v>0</v>
      </c>
      <c r="C24" s="218">
        <f>'FINANČNE OBVEZNOSTI'!I23+'FINANČNE OBVEZNOSTI'!I29</f>
        <v>0</v>
      </c>
      <c r="D24" s="218">
        <f>'FINANČNE OBVEZNOSTI'!J23+'FINANČNE OBVEZNOSTI'!J29</f>
        <v>0</v>
      </c>
      <c r="E24" s="218">
        <f>'FINANČNE OBVEZNOSTI'!K23+'FINANČNE OBVEZNOSTI'!K29</f>
        <v>0</v>
      </c>
    </row>
    <row r="25" spans="1:5" ht="20.100000000000001" customHeight="1" thickBot="1" x14ac:dyDescent="0.25">
      <c r="A25" s="52" t="s">
        <v>229</v>
      </c>
      <c r="B25" s="217"/>
      <c r="C25" s="217"/>
      <c r="D25" s="217"/>
      <c r="E25" s="217"/>
    </row>
    <row r="26" spans="1:5" ht="20.100000000000001" customHeight="1" x14ac:dyDescent="0.2">
      <c r="A26" s="53" t="s">
        <v>230</v>
      </c>
      <c r="B26" s="219">
        <f>B5+B6+B7+B11-B13-B14-B15-B16-B17-B18-B23</f>
        <v>0</v>
      </c>
      <c r="C26" s="219">
        <f t="shared" ref="C26:D26" si="0">C5+C6+C7+C11-C13-C14-C15-C16-C17-C18-C23</f>
        <v>0</v>
      </c>
      <c r="D26" s="219">
        <f t="shared" si="0"/>
        <v>0</v>
      </c>
      <c r="E26" s="219">
        <f>E5+E6+E7+E11-E13-E14-E15-E16-E17-E18-E23</f>
        <v>0</v>
      </c>
    </row>
    <row r="27" spans="1:5" ht="20.100000000000001" customHeight="1" x14ac:dyDescent="0.2">
      <c r="A27" s="54" t="s">
        <v>231</v>
      </c>
      <c r="B27" s="220">
        <f>B26</f>
        <v>0</v>
      </c>
      <c r="C27" s="220">
        <f>B27+C26</f>
        <v>0</v>
      </c>
      <c r="D27" s="220">
        <f>C27+D26</f>
        <v>0</v>
      </c>
      <c r="E27" s="220">
        <f>D27+E26</f>
        <v>0</v>
      </c>
    </row>
    <row r="28" spans="1:5" ht="20.100000000000001" customHeight="1" thickBot="1" x14ac:dyDescent="0.25">
      <c r="A28" s="55"/>
      <c r="B28" s="59"/>
      <c r="C28" s="60"/>
      <c r="D28" s="61"/>
      <c r="E28" s="61"/>
    </row>
    <row r="29" spans="1:5" ht="20.100000000000001" customHeight="1" thickBot="1" x14ac:dyDescent="0.25">
      <c r="A29" s="56" t="s">
        <v>232</v>
      </c>
      <c r="B29" s="62" t="e">
        <f>+('FINANČNE OBVEZNOSTI'!H32+'FINANČNE OBVEZNOSTI'!H33+'FINANČNE OBVEZNOSTI'!H34)/(B5+B6+B11-B14-B15-B16)</f>
        <v>#DIV/0!</v>
      </c>
      <c r="C29" s="62" t="e">
        <f>+('FINANČNE OBVEZNOSTI'!I32+'FINANČNE OBVEZNOSTI'!I33+'FINANČNE OBVEZNOSTI'!I34)/(C5+C6+C11-C14-C15-C16)</f>
        <v>#DIV/0!</v>
      </c>
      <c r="D29" s="62" t="e">
        <f>+('FINANČNE OBVEZNOSTI'!J32+'FINANČNE OBVEZNOSTI'!J33+'FINANČNE OBVEZNOSTI'!J34)/(D5+D6+D11-D14-D15-D16)</f>
        <v>#DIV/0!</v>
      </c>
      <c r="E29" s="62" t="e">
        <f>+('FINANČNE OBVEZNOSTI'!K32+'FINANČNE OBVEZNOSTI'!K33+'FINANČNE OBVEZNOSTI'!K34)/(E5+E6+E11-E14-E15-E16)</f>
        <v>#DIV/0!</v>
      </c>
    </row>
    <row r="30" spans="1:5" ht="132.75" customHeight="1" x14ac:dyDescent="0.2">
      <c r="A30" s="57" t="s">
        <v>233</v>
      </c>
      <c r="B30" s="451"/>
      <c r="C30" s="451"/>
      <c r="D30" s="451"/>
      <c r="E30" s="451"/>
    </row>
    <row r="31" spans="1:5" ht="132.75" customHeight="1" thickBot="1" x14ac:dyDescent="0.25">
      <c r="A31" s="58" t="s">
        <v>234</v>
      </c>
      <c r="B31" s="451"/>
      <c r="C31" s="451"/>
      <c r="D31" s="451"/>
      <c r="E31" s="451"/>
    </row>
    <row r="32" spans="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0BersC849Ls8Bx7PkmHGgULlMiy7rD9CexWdxEfdoT2OzKe5mI+EjC8vOK4poMo0caw3T+2zoHkvRro42XZgJw==" saltValue="yUNRTdjGgOyjbhGsojzLSw==" spinCount="100000" sheet="1" formatRows="0" selectLockedCells="1"/>
  <mergeCells count="6">
    <mergeCell ref="B31:E31"/>
    <mergeCell ref="B30:E30"/>
    <mergeCell ref="A12:E12"/>
    <mergeCell ref="A1:E1"/>
    <mergeCell ref="B2:E2"/>
    <mergeCell ref="A4:E4"/>
  </mergeCells>
  <dataValidations xWindow="182" yWindow="465" count="22">
    <dataValidation allowBlank="1" showInputMessage="1" showErrorMessage="1" prompt="V kolikor prilagate tudi poslovni načrt, poskrbite, da bodo podatki v poslovnem načrtu in na tem zavihku usklajeni, sicer pojasnite vsa odstopanja." sqref="A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s>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0">
    <tabColor theme="9" tint="0.79998168889431442"/>
    <pageSetUpPr fitToPage="1"/>
  </sheetPr>
  <dimension ref="A1:X38"/>
  <sheetViews>
    <sheetView view="pageBreakPreview" zoomScaleNormal="100" zoomScaleSheetLayoutView="100" workbookViewId="0">
      <pane ySplit="1" topLeftCell="A2" activePane="bottomLeft" state="frozen"/>
      <selection pane="bottomLeft" activeCell="B5" sqref="B5:E5"/>
    </sheetView>
  </sheetViews>
  <sheetFormatPr defaultColWidth="9.140625" defaultRowHeight="12.75" x14ac:dyDescent="0.2"/>
  <cols>
    <col min="1" max="1" width="40.7109375" style="8" customWidth="1"/>
    <col min="2" max="6" width="10.7109375" style="8" customWidth="1"/>
    <col min="7" max="7" width="40.7109375" style="8" customWidth="1"/>
    <col min="8" max="12" width="10.7109375" style="8" customWidth="1"/>
    <col min="13" max="13" width="40.7109375" style="8" customWidth="1"/>
    <col min="14" max="18" width="10.7109375" style="8" customWidth="1"/>
    <col min="19" max="19" width="40.7109375" style="8" customWidth="1"/>
    <col min="20" max="24" width="10.7109375" style="8" customWidth="1"/>
    <col min="25" max="16384" width="9.140625" style="8"/>
  </cols>
  <sheetData>
    <row r="1" spans="1:24" ht="69.95" customHeight="1" thickBot="1" x14ac:dyDescent="0.25">
      <c r="A1" s="464" t="s">
        <v>235</v>
      </c>
      <c r="B1" s="465"/>
      <c r="C1" s="465"/>
      <c r="D1" s="465"/>
      <c r="E1" s="465"/>
      <c r="F1" s="465"/>
      <c r="G1" s="465"/>
      <c r="H1" s="465"/>
      <c r="I1" s="465"/>
      <c r="J1" s="465"/>
      <c r="K1" s="465"/>
      <c r="L1" s="465"/>
      <c r="M1" s="465"/>
      <c r="N1" s="465"/>
      <c r="O1" s="465"/>
      <c r="P1" s="465"/>
      <c r="Q1" s="465"/>
      <c r="R1" s="465"/>
      <c r="S1" s="465"/>
      <c r="T1" s="465"/>
      <c r="U1" s="465"/>
      <c r="V1" s="465"/>
      <c r="W1" s="465"/>
      <c r="X1" s="465"/>
    </row>
    <row r="2" spans="1:24" ht="39.950000000000003" customHeight="1" x14ac:dyDescent="0.2">
      <c r="A2" s="492" t="s">
        <v>236</v>
      </c>
      <c r="B2" s="493"/>
      <c r="C2" s="493"/>
      <c r="D2" s="493"/>
      <c r="E2" s="493"/>
      <c r="F2" s="494"/>
      <c r="G2" s="492" t="s">
        <v>237</v>
      </c>
      <c r="H2" s="493"/>
      <c r="I2" s="493"/>
      <c r="J2" s="493"/>
      <c r="K2" s="493"/>
      <c r="L2" s="494"/>
      <c r="M2" s="492" t="s">
        <v>238</v>
      </c>
      <c r="N2" s="493"/>
      <c r="O2" s="493"/>
      <c r="P2" s="493"/>
      <c r="Q2" s="493"/>
      <c r="R2" s="494"/>
      <c r="S2" s="492" t="s">
        <v>239</v>
      </c>
      <c r="T2" s="493"/>
      <c r="U2" s="493"/>
      <c r="V2" s="493"/>
      <c r="W2" s="493"/>
      <c r="X2" s="494"/>
    </row>
    <row r="3" spans="1:24" ht="30" hidden="1" customHeight="1" x14ac:dyDescent="0.2">
      <c r="A3" s="41" t="s">
        <v>112</v>
      </c>
      <c r="B3" s="495" t="s">
        <v>113</v>
      </c>
      <c r="C3" s="496"/>
      <c r="D3" s="496"/>
      <c r="E3" s="496"/>
      <c r="F3" s="497"/>
      <c r="G3" s="41" t="s">
        <v>112</v>
      </c>
      <c r="H3" s="495" t="s">
        <v>113</v>
      </c>
      <c r="I3" s="496"/>
      <c r="J3" s="496"/>
      <c r="K3" s="496"/>
      <c r="L3" s="497"/>
      <c r="M3" s="41" t="s">
        <v>112</v>
      </c>
      <c r="N3" s="495" t="s">
        <v>113</v>
      </c>
      <c r="O3" s="496"/>
      <c r="P3" s="496"/>
      <c r="Q3" s="496"/>
      <c r="R3" s="497"/>
      <c r="S3" s="41" t="s">
        <v>112</v>
      </c>
      <c r="T3" s="495" t="s">
        <v>113</v>
      </c>
      <c r="U3" s="496"/>
      <c r="V3" s="496"/>
      <c r="W3" s="496"/>
      <c r="X3" s="497"/>
    </row>
    <row r="4" spans="1:24" ht="20.100000000000001" customHeight="1" x14ac:dyDescent="0.2">
      <c r="A4" s="236" t="s">
        <v>240</v>
      </c>
      <c r="B4" s="473" t="s">
        <v>241</v>
      </c>
      <c r="C4" s="473"/>
      <c r="D4" s="473"/>
      <c r="E4" s="473"/>
      <c r="F4" s="237" t="s">
        <v>242</v>
      </c>
      <c r="G4" s="236" t="s">
        <v>240</v>
      </c>
      <c r="H4" s="473" t="s">
        <v>241</v>
      </c>
      <c r="I4" s="473"/>
      <c r="J4" s="473"/>
      <c r="K4" s="473"/>
      <c r="L4" s="237" t="s">
        <v>242</v>
      </c>
      <c r="M4" s="236" t="s">
        <v>240</v>
      </c>
      <c r="N4" s="473" t="s">
        <v>241</v>
      </c>
      <c r="O4" s="473"/>
      <c r="P4" s="473"/>
      <c r="Q4" s="473"/>
      <c r="R4" s="237" t="s">
        <v>242</v>
      </c>
      <c r="S4" s="236" t="s">
        <v>240</v>
      </c>
      <c r="T4" s="473" t="s">
        <v>241</v>
      </c>
      <c r="U4" s="473"/>
      <c r="V4" s="473"/>
      <c r="W4" s="473"/>
      <c r="X4" s="237" t="s">
        <v>242</v>
      </c>
    </row>
    <row r="5" spans="1:24" ht="20.100000000000001" customHeight="1" x14ac:dyDescent="0.2">
      <c r="A5" s="233" t="s">
        <v>243</v>
      </c>
      <c r="B5" s="498"/>
      <c r="C5" s="499"/>
      <c r="D5" s="499"/>
      <c r="E5" s="500"/>
      <c r="F5" s="234" t="s">
        <v>173</v>
      </c>
      <c r="G5" s="233" t="s">
        <v>243</v>
      </c>
      <c r="H5" s="498"/>
      <c r="I5" s="499"/>
      <c r="J5" s="499"/>
      <c r="K5" s="500"/>
      <c r="L5" s="234" t="s">
        <v>173</v>
      </c>
      <c r="M5" s="233" t="s">
        <v>243</v>
      </c>
      <c r="N5" s="498"/>
      <c r="O5" s="499"/>
      <c r="P5" s="499"/>
      <c r="Q5" s="500"/>
      <c r="R5" s="234" t="s">
        <v>173</v>
      </c>
      <c r="S5" s="233" t="s">
        <v>243</v>
      </c>
      <c r="T5" s="498"/>
      <c r="U5" s="499"/>
      <c r="V5" s="499"/>
      <c r="W5" s="500"/>
      <c r="X5" s="234" t="s">
        <v>173</v>
      </c>
    </row>
    <row r="6" spans="1:24" ht="20.100000000000001" customHeight="1" x14ac:dyDescent="0.2">
      <c r="A6" s="238" t="s">
        <v>244</v>
      </c>
      <c r="B6" s="501"/>
      <c r="C6" s="502"/>
      <c r="D6" s="502"/>
      <c r="E6" s="503"/>
      <c r="F6" s="234" t="s">
        <v>173</v>
      </c>
      <c r="G6" s="238" t="s">
        <v>244</v>
      </c>
      <c r="H6" s="501"/>
      <c r="I6" s="502"/>
      <c r="J6" s="502"/>
      <c r="K6" s="503"/>
      <c r="L6" s="234" t="s">
        <v>173</v>
      </c>
      <c r="M6" s="238" t="s">
        <v>244</v>
      </c>
      <c r="N6" s="501"/>
      <c r="O6" s="502"/>
      <c r="P6" s="502"/>
      <c r="Q6" s="503"/>
      <c r="R6" s="234" t="s">
        <v>173</v>
      </c>
      <c r="S6" s="238" t="s">
        <v>244</v>
      </c>
      <c r="T6" s="501"/>
      <c r="U6" s="502"/>
      <c r="V6" s="502"/>
      <c r="W6" s="503"/>
      <c r="X6" s="234" t="s">
        <v>173</v>
      </c>
    </row>
    <row r="7" spans="1:24" ht="20.100000000000001" customHeight="1" x14ac:dyDescent="0.2">
      <c r="A7" s="49" t="s">
        <v>245</v>
      </c>
      <c r="B7" s="483"/>
      <c r="C7" s="484"/>
      <c r="D7" s="484"/>
      <c r="E7" s="485"/>
      <c r="F7" s="234" t="s">
        <v>246</v>
      </c>
      <c r="G7" s="49" t="s">
        <v>245</v>
      </c>
      <c r="H7" s="483"/>
      <c r="I7" s="484"/>
      <c r="J7" s="484"/>
      <c r="K7" s="485"/>
      <c r="L7" s="234" t="s">
        <v>246</v>
      </c>
      <c r="M7" s="49" t="s">
        <v>245</v>
      </c>
      <c r="N7" s="483"/>
      <c r="O7" s="484"/>
      <c r="P7" s="484"/>
      <c r="Q7" s="485"/>
      <c r="R7" s="234" t="s">
        <v>246</v>
      </c>
      <c r="S7" s="49" t="s">
        <v>245</v>
      </c>
      <c r="T7" s="483"/>
      <c r="U7" s="484"/>
      <c r="V7" s="484"/>
      <c r="W7" s="485"/>
      <c r="X7" s="234" t="s">
        <v>246</v>
      </c>
    </row>
    <row r="8" spans="1:24" ht="20.100000000000001" customHeight="1" x14ac:dyDescent="0.2">
      <c r="A8" s="50" t="s">
        <v>247</v>
      </c>
      <c r="B8" s="486"/>
      <c r="C8" s="487"/>
      <c r="D8" s="487"/>
      <c r="E8" s="488"/>
      <c r="F8" s="234" t="s">
        <v>173</v>
      </c>
      <c r="G8" s="50" t="s">
        <v>247</v>
      </c>
      <c r="H8" s="486"/>
      <c r="I8" s="487"/>
      <c r="J8" s="487"/>
      <c r="K8" s="488"/>
      <c r="L8" s="234" t="s">
        <v>173</v>
      </c>
      <c r="M8" s="50" t="s">
        <v>247</v>
      </c>
      <c r="N8" s="486"/>
      <c r="O8" s="487"/>
      <c r="P8" s="487"/>
      <c r="Q8" s="488"/>
      <c r="R8" s="234" t="s">
        <v>173</v>
      </c>
      <c r="S8" s="50" t="s">
        <v>247</v>
      </c>
      <c r="T8" s="486"/>
      <c r="U8" s="487"/>
      <c r="V8" s="487"/>
      <c r="W8" s="488"/>
      <c r="X8" s="234" t="s">
        <v>173</v>
      </c>
    </row>
    <row r="9" spans="1:24" ht="20.100000000000001" customHeight="1" x14ac:dyDescent="0.2">
      <c r="A9" s="49" t="s">
        <v>248</v>
      </c>
      <c r="B9" s="486"/>
      <c r="C9" s="487"/>
      <c r="D9" s="487"/>
      <c r="E9" s="488"/>
      <c r="F9" s="234" t="s">
        <v>173</v>
      </c>
      <c r="G9" s="49" t="s">
        <v>248</v>
      </c>
      <c r="H9" s="486"/>
      <c r="I9" s="487"/>
      <c r="J9" s="487"/>
      <c r="K9" s="488"/>
      <c r="L9" s="234" t="s">
        <v>173</v>
      </c>
      <c r="M9" s="49" t="s">
        <v>248</v>
      </c>
      <c r="N9" s="486"/>
      <c r="O9" s="487"/>
      <c r="P9" s="487"/>
      <c r="Q9" s="488"/>
      <c r="R9" s="234" t="s">
        <v>173</v>
      </c>
      <c r="S9" s="49" t="s">
        <v>248</v>
      </c>
      <c r="T9" s="486"/>
      <c r="U9" s="487"/>
      <c r="V9" s="487"/>
      <c r="W9" s="488"/>
      <c r="X9" s="234" t="s">
        <v>173</v>
      </c>
    </row>
    <row r="10" spans="1:24" ht="49.5" customHeight="1" thickBot="1" x14ac:dyDescent="0.25">
      <c r="A10" s="239" t="s">
        <v>249</v>
      </c>
      <c r="B10" s="486"/>
      <c r="C10" s="487"/>
      <c r="D10" s="487"/>
      <c r="E10" s="488"/>
      <c r="F10" s="234" t="s">
        <v>250</v>
      </c>
      <c r="G10" s="239" t="s">
        <v>249</v>
      </c>
      <c r="H10" s="486"/>
      <c r="I10" s="487"/>
      <c r="J10" s="487"/>
      <c r="K10" s="488"/>
      <c r="L10" s="234" t="s">
        <v>250</v>
      </c>
      <c r="M10" s="239" t="s">
        <v>249</v>
      </c>
      <c r="N10" s="486"/>
      <c r="O10" s="487"/>
      <c r="P10" s="487"/>
      <c r="Q10" s="488"/>
      <c r="R10" s="234" t="s">
        <v>250</v>
      </c>
      <c r="S10" s="239" t="s">
        <v>249</v>
      </c>
      <c r="T10" s="486"/>
      <c r="U10" s="487"/>
      <c r="V10" s="487"/>
      <c r="W10" s="488"/>
      <c r="X10" s="234" t="s">
        <v>250</v>
      </c>
    </row>
    <row r="11" spans="1:24" ht="39.950000000000003" customHeight="1" x14ac:dyDescent="0.2">
      <c r="A11" s="489" t="s">
        <v>251</v>
      </c>
      <c r="B11" s="490"/>
      <c r="C11" s="490"/>
      <c r="D11" s="490"/>
      <c r="E11" s="490"/>
      <c r="F11" s="491"/>
      <c r="G11" s="489" t="s">
        <v>252</v>
      </c>
      <c r="H11" s="490"/>
      <c r="I11" s="490"/>
      <c r="J11" s="490"/>
      <c r="K11" s="490"/>
      <c r="L11" s="491"/>
      <c r="M11" s="489" t="s">
        <v>253</v>
      </c>
      <c r="N11" s="490"/>
      <c r="O11" s="490"/>
      <c r="P11" s="490"/>
      <c r="Q11" s="490"/>
      <c r="R11" s="491"/>
      <c r="S11" s="489" t="s">
        <v>254</v>
      </c>
      <c r="T11" s="490"/>
      <c r="U11" s="490"/>
      <c r="V11" s="490"/>
      <c r="W11" s="490"/>
      <c r="X11" s="491"/>
    </row>
    <row r="12" spans="1:24" ht="20.100000000000001" customHeight="1" x14ac:dyDescent="0.2">
      <c r="A12" s="236" t="s">
        <v>240</v>
      </c>
      <c r="B12" s="473" t="s">
        <v>241</v>
      </c>
      <c r="C12" s="473"/>
      <c r="D12" s="473"/>
      <c r="E12" s="473"/>
      <c r="F12" s="237" t="s">
        <v>242</v>
      </c>
      <c r="G12" s="236" t="s">
        <v>240</v>
      </c>
      <c r="H12" s="473" t="s">
        <v>241</v>
      </c>
      <c r="I12" s="473"/>
      <c r="J12" s="473"/>
      <c r="K12" s="473"/>
      <c r="L12" s="237" t="s">
        <v>242</v>
      </c>
      <c r="M12" s="236" t="s">
        <v>240</v>
      </c>
      <c r="N12" s="473" t="s">
        <v>241</v>
      </c>
      <c r="O12" s="473"/>
      <c r="P12" s="473"/>
      <c r="Q12" s="473"/>
      <c r="R12" s="237" t="s">
        <v>242</v>
      </c>
      <c r="S12" s="236" t="s">
        <v>240</v>
      </c>
      <c r="T12" s="473" t="s">
        <v>241</v>
      </c>
      <c r="U12" s="473"/>
      <c r="V12" s="473"/>
      <c r="W12" s="473"/>
      <c r="X12" s="237" t="s">
        <v>242</v>
      </c>
    </row>
    <row r="13" spans="1:24" ht="39.950000000000003" customHeight="1" x14ac:dyDescent="0.2">
      <c r="A13" s="49" t="s">
        <v>255</v>
      </c>
      <c r="B13" s="477"/>
      <c r="C13" s="478"/>
      <c r="D13" s="478"/>
      <c r="E13" s="479"/>
      <c r="F13" s="234" t="s">
        <v>173</v>
      </c>
      <c r="G13" s="49" t="s">
        <v>255</v>
      </c>
      <c r="H13" s="477"/>
      <c r="I13" s="478"/>
      <c r="J13" s="478"/>
      <c r="K13" s="479"/>
      <c r="L13" s="234" t="s">
        <v>173</v>
      </c>
      <c r="M13" s="49" t="s">
        <v>255</v>
      </c>
      <c r="N13" s="477"/>
      <c r="O13" s="478"/>
      <c r="P13" s="478"/>
      <c r="Q13" s="479"/>
      <c r="R13" s="234" t="s">
        <v>173</v>
      </c>
      <c r="S13" s="49" t="s">
        <v>255</v>
      </c>
      <c r="T13" s="477"/>
      <c r="U13" s="478"/>
      <c r="V13" s="478"/>
      <c r="W13" s="479"/>
      <c r="X13" s="234" t="s">
        <v>173</v>
      </c>
    </row>
    <row r="14" spans="1:24" ht="20.100000000000001" customHeight="1" x14ac:dyDescent="0.2">
      <c r="A14" s="51" t="s">
        <v>256</v>
      </c>
      <c r="B14" s="480"/>
      <c r="C14" s="481"/>
      <c r="D14" s="481"/>
      <c r="E14" s="482"/>
      <c r="F14" s="234" t="s">
        <v>173</v>
      </c>
      <c r="G14" s="51" t="s">
        <v>256</v>
      </c>
      <c r="H14" s="480"/>
      <c r="I14" s="481"/>
      <c r="J14" s="481"/>
      <c r="K14" s="482"/>
      <c r="L14" s="234" t="s">
        <v>173</v>
      </c>
      <c r="M14" s="51" t="s">
        <v>256</v>
      </c>
      <c r="N14" s="480"/>
      <c r="O14" s="481"/>
      <c r="P14" s="481"/>
      <c r="Q14" s="482"/>
      <c r="R14" s="234" t="s">
        <v>173</v>
      </c>
      <c r="S14" s="51" t="s">
        <v>256</v>
      </c>
      <c r="T14" s="480"/>
      <c r="U14" s="481"/>
      <c r="V14" s="481"/>
      <c r="W14" s="482"/>
      <c r="X14" s="234" t="s">
        <v>173</v>
      </c>
    </row>
    <row r="15" spans="1:24" ht="20.100000000000001" customHeight="1" x14ac:dyDescent="0.2">
      <c r="A15" s="240" t="s">
        <v>257</v>
      </c>
      <c r="B15" s="480"/>
      <c r="C15" s="481"/>
      <c r="D15" s="481"/>
      <c r="E15" s="482"/>
      <c r="F15" s="234" t="s">
        <v>173</v>
      </c>
      <c r="G15" s="240" t="s">
        <v>257</v>
      </c>
      <c r="H15" s="480"/>
      <c r="I15" s="481"/>
      <c r="J15" s="481"/>
      <c r="K15" s="482"/>
      <c r="L15" s="234" t="s">
        <v>173</v>
      </c>
      <c r="M15" s="240" t="s">
        <v>257</v>
      </c>
      <c r="N15" s="480"/>
      <c r="O15" s="481"/>
      <c r="P15" s="481"/>
      <c r="Q15" s="482"/>
      <c r="R15" s="234" t="s">
        <v>173</v>
      </c>
      <c r="S15" s="240" t="s">
        <v>257</v>
      </c>
      <c r="T15" s="480"/>
      <c r="U15" s="481"/>
      <c r="V15" s="481"/>
      <c r="W15" s="482"/>
      <c r="X15" s="234" t="s">
        <v>173</v>
      </c>
    </row>
    <row r="16" spans="1:24" ht="20.100000000000001" customHeight="1" x14ac:dyDescent="0.2">
      <c r="A16" s="241" t="s">
        <v>258</v>
      </c>
      <c r="B16" s="480"/>
      <c r="C16" s="481"/>
      <c r="D16" s="481"/>
      <c r="E16" s="482"/>
      <c r="F16" s="234" t="s">
        <v>173</v>
      </c>
      <c r="G16" s="241" t="s">
        <v>258</v>
      </c>
      <c r="H16" s="480"/>
      <c r="I16" s="481"/>
      <c r="J16" s="481"/>
      <c r="K16" s="482"/>
      <c r="L16" s="234" t="s">
        <v>173</v>
      </c>
      <c r="M16" s="241" t="s">
        <v>258</v>
      </c>
      <c r="N16" s="480"/>
      <c r="O16" s="481"/>
      <c r="P16" s="481"/>
      <c r="Q16" s="482"/>
      <c r="R16" s="234" t="s">
        <v>173</v>
      </c>
      <c r="S16" s="241" t="s">
        <v>258</v>
      </c>
      <c r="T16" s="480"/>
      <c r="U16" s="481"/>
      <c r="V16" s="481"/>
      <c r="W16" s="482"/>
      <c r="X16" s="234" t="s">
        <v>173</v>
      </c>
    </row>
    <row r="17" spans="1:24" ht="20.100000000000001" customHeight="1" x14ac:dyDescent="0.2">
      <c r="A17" s="240" t="s">
        <v>259</v>
      </c>
      <c r="B17" s="458"/>
      <c r="C17" s="459"/>
      <c r="D17" s="459"/>
      <c r="E17" s="460"/>
      <c r="F17" s="234" t="s">
        <v>250</v>
      </c>
      <c r="G17" s="240" t="s">
        <v>259</v>
      </c>
      <c r="H17" s="458"/>
      <c r="I17" s="459"/>
      <c r="J17" s="459"/>
      <c r="K17" s="460"/>
      <c r="L17" s="234" t="s">
        <v>250</v>
      </c>
      <c r="M17" s="240" t="s">
        <v>259</v>
      </c>
      <c r="N17" s="458"/>
      <c r="O17" s="459"/>
      <c r="P17" s="459"/>
      <c r="Q17" s="460"/>
      <c r="R17" s="234" t="s">
        <v>250</v>
      </c>
      <c r="S17" s="240" t="s">
        <v>259</v>
      </c>
      <c r="T17" s="458"/>
      <c r="U17" s="459"/>
      <c r="V17" s="459"/>
      <c r="W17" s="460"/>
      <c r="X17" s="234" t="s">
        <v>250</v>
      </c>
    </row>
    <row r="18" spans="1:24" ht="20.100000000000001" customHeight="1" thickBot="1" x14ac:dyDescent="0.25">
      <c r="A18" s="51" t="s">
        <v>260</v>
      </c>
      <c r="B18" s="469"/>
      <c r="C18" s="469"/>
      <c r="D18" s="469"/>
      <c r="E18" s="469"/>
      <c r="F18" s="234" t="s">
        <v>261</v>
      </c>
      <c r="G18" s="51" t="s">
        <v>260</v>
      </c>
      <c r="H18" s="469"/>
      <c r="I18" s="469"/>
      <c r="J18" s="469"/>
      <c r="K18" s="469"/>
      <c r="L18" s="234" t="s">
        <v>261</v>
      </c>
      <c r="M18" s="51" t="s">
        <v>260</v>
      </c>
      <c r="N18" s="469"/>
      <c r="O18" s="469"/>
      <c r="P18" s="469"/>
      <c r="Q18" s="469"/>
      <c r="R18" s="234" t="s">
        <v>261</v>
      </c>
      <c r="S18" s="51" t="s">
        <v>260</v>
      </c>
      <c r="T18" s="469"/>
      <c r="U18" s="469"/>
      <c r="V18" s="469"/>
      <c r="W18" s="469"/>
      <c r="X18" s="234" t="s">
        <v>261</v>
      </c>
    </row>
    <row r="19" spans="1:24" ht="69.95" customHeight="1" x14ac:dyDescent="0.2">
      <c r="A19" s="470" t="s">
        <v>262</v>
      </c>
      <c r="B19" s="471"/>
      <c r="C19" s="471"/>
      <c r="D19" s="471"/>
      <c r="E19" s="471"/>
      <c r="F19" s="472"/>
      <c r="G19" s="470" t="s">
        <v>262</v>
      </c>
      <c r="H19" s="471"/>
      <c r="I19" s="471"/>
      <c r="J19" s="471"/>
      <c r="K19" s="471"/>
      <c r="L19" s="472"/>
      <c r="M19" s="470" t="s">
        <v>262</v>
      </c>
      <c r="N19" s="471"/>
      <c r="O19" s="471"/>
      <c r="P19" s="471"/>
      <c r="Q19" s="471"/>
      <c r="R19" s="472"/>
      <c r="S19" s="470" t="s">
        <v>262</v>
      </c>
      <c r="T19" s="471"/>
      <c r="U19" s="471"/>
      <c r="V19" s="471"/>
      <c r="W19" s="471"/>
      <c r="X19" s="472"/>
    </row>
    <row r="20" spans="1:24" ht="20.100000000000001" customHeight="1" x14ac:dyDescent="0.2">
      <c r="A20" s="236" t="s">
        <v>263</v>
      </c>
      <c r="B20" s="466"/>
      <c r="C20" s="467"/>
      <c r="D20" s="467"/>
      <c r="E20" s="467"/>
      <c r="F20" s="468"/>
      <c r="G20" s="236" t="s">
        <v>263</v>
      </c>
      <c r="H20" s="466"/>
      <c r="I20" s="467"/>
      <c r="J20" s="467"/>
      <c r="K20" s="467"/>
      <c r="L20" s="468"/>
      <c r="M20" s="236" t="s">
        <v>263</v>
      </c>
      <c r="N20" s="466"/>
      <c r="O20" s="467"/>
      <c r="P20" s="467"/>
      <c r="Q20" s="467"/>
      <c r="R20" s="468"/>
      <c r="S20" s="236" t="s">
        <v>263</v>
      </c>
      <c r="T20" s="466"/>
      <c r="U20" s="467"/>
      <c r="V20" s="467"/>
      <c r="W20" s="467"/>
      <c r="X20" s="468"/>
    </row>
    <row r="21" spans="1:24" ht="20.100000000000001" customHeight="1" x14ac:dyDescent="0.2">
      <c r="A21" s="236" t="s">
        <v>264</v>
      </c>
      <c r="B21" s="473" t="s">
        <v>265</v>
      </c>
      <c r="C21" s="473"/>
      <c r="D21" s="473"/>
      <c r="E21" s="473"/>
      <c r="F21" s="237" t="s">
        <v>242</v>
      </c>
      <c r="G21" s="236" t="s">
        <v>264</v>
      </c>
      <c r="H21" s="473" t="s">
        <v>265</v>
      </c>
      <c r="I21" s="473"/>
      <c r="J21" s="473"/>
      <c r="K21" s="473"/>
      <c r="L21" s="237" t="s">
        <v>242</v>
      </c>
      <c r="M21" s="236" t="s">
        <v>264</v>
      </c>
      <c r="N21" s="473" t="s">
        <v>265</v>
      </c>
      <c r="O21" s="473"/>
      <c r="P21" s="473"/>
      <c r="Q21" s="473"/>
      <c r="R21" s="237" t="s">
        <v>242</v>
      </c>
      <c r="S21" s="236" t="s">
        <v>264</v>
      </c>
      <c r="T21" s="473" t="s">
        <v>265</v>
      </c>
      <c r="U21" s="473"/>
      <c r="V21" s="473"/>
      <c r="W21" s="473"/>
      <c r="X21" s="237" t="s">
        <v>242</v>
      </c>
    </row>
    <row r="22" spans="1:24" ht="20.100000000000001" customHeight="1" x14ac:dyDescent="0.2">
      <c r="A22" s="50" t="s">
        <v>266</v>
      </c>
      <c r="B22" s="474"/>
      <c r="C22" s="475"/>
      <c r="D22" s="475"/>
      <c r="E22" s="476"/>
      <c r="F22" s="234" t="s">
        <v>267</v>
      </c>
      <c r="G22" s="50" t="s">
        <v>266</v>
      </c>
      <c r="H22" s="474"/>
      <c r="I22" s="475"/>
      <c r="J22" s="475"/>
      <c r="K22" s="476"/>
      <c r="L22" s="234" t="s">
        <v>267</v>
      </c>
      <c r="M22" s="50" t="s">
        <v>266</v>
      </c>
      <c r="N22" s="474"/>
      <c r="O22" s="475"/>
      <c r="P22" s="475"/>
      <c r="Q22" s="476"/>
      <c r="R22" s="234" t="s">
        <v>267</v>
      </c>
      <c r="S22" s="50" t="s">
        <v>266</v>
      </c>
      <c r="T22" s="474"/>
      <c r="U22" s="475"/>
      <c r="V22" s="475"/>
      <c r="W22" s="476"/>
      <c r="X22" s="234" t="s">
        <v>267</v>
      </c>
    </row>
    <row r="23" spans="1:24" ht="20.100000000000001" customHeight="1" x14ac:dyDescent="0.2">
      <c r="A23" s="50" t="s">
        <v>268</v>
      </c>
      <c r="B23" s="458"/>
      <c r="C23" s="459"/>
      <c r="D23" s="459"/>
      <c r="E23" s="460"/>
      <c r="F23" s="234" t="s">
        <v>267</v>
      </c>
      <c r="G23" s="50" t="s">
        <v>268</v>
      </c>
      <c r="H23" s="458"/>
      <c r="I23" s="459"/>
      <c r="J23" s="459"/>
      <c r="K23" s="460"/>
      <c r="L23" s="234" t="s">
        <v>267</v>
      </c>
      <c r="M23" s="50" t="s">
        <v>268</v>
      </c>
      <c r="N23" s="458"/>
      <c r="O23" s="459"/>
      <c r="P23" s="459"/>
      <c r="Q23" s="460"/>
      <c r="R23" s="234" t="s">
        <v>267</v>
      </c>
      <c r="S23" s="50" t="s">
        <v>268</v>
      </c>
      <c r="T23" s="458"/>
      <c r="U23" s="459"/>
      <c r="V23" s="459"/>
      <c r="W23" s="460"/>
      <c r="X23" s="234" t="s">
        <v>267</v>
      </c>
    </row>
    <row r="24" spans="1:24" ht="20.100000000000001" customHeight="1" x14ac:dyDescent="0.2">
      <c r="A24" s="50" t="s">
        <v>269</v>
      </c>
      <c r="B24" s="458"/>
      <c r="C24" s="459"/>
      <c r="D24" s="459"/>
      <c r="E24" s="460"/>
      <c r="F24" s="234" t="s">
        <v>267</v>
      </c>
      <c r="G24" s="50" t="s">
        <v>269</v>
      </c>
      <c r="H24" s="458"/>
      <c r="I24" s="459"/>
      <c r="J24" s="459"/>
      <c r="K24" s="460"/>
      <c r="L24" s="234" t="s">
        <v>267</v>
      </c>
      <c r="M24" s="50" t="s">
        <v>269</v>
      </c>
      <c r="N24" s="458"/>
      <c r="O24" s="459"/>
      <c r="P24" s="459"/>
      <c r="Q24" s="460"/>
      <c r="R24" s="234" t="s">
        <v>267</v>
      </c>
      <c r="S24" s="50" t="s">
        <v>269</v>
      </c>
      <c r="T24" s="458"/>
      <c r="U24" s="459"/>
      <c r="V24" s="459"/>
      <c r="W24" s="460"/>
      <c r="X24" s="234" t="s">
        <v>267</v>
      </c>
    </row>
    <row r="25" spans="1:24" ht="20.100000000000001" customHeight="1" x14ac:dyDescent="0.2">
      <c r="A25" s="50" t="s">
        <v>270</v>
      </c>
      <c r="B25" s="458"/>
      <c r="C25" s="459"/>
      <c r="D25" s="459"/>
      <c r="E25" s="460"/>
      <c r="F25" s="234" t="s">
        <v>271</v>
      </c>
      <c r="G25" s="50" t="s">
        <v>270</v>
      </c>
      <c r="H25" s="458"/>
      <c r="I25" s="459"/>
      <c r="J25" s="459"/>
      <c r="K25" s="460"/>
      <c r="L25" s="234" t="s">
        <v>271</v>
      </c>
      <c r="M25" s="50" t="s">
        <v>270</v>
      </c>
      <c r="N25" s="458"/>
      <c r="O25" s="459"/>
      <c r="P25" s="459"/>
      <c r="Q25" s="460"/>
      <c r="R25" s="234" t="s">
        <v>271</v>
      </c>
      <c r="S25" s="50" t="s">
        <v>270</v>
      </c>
      <c r="T25" s="458"/>
      <c r="U25" s="459"/>
      <c r="V25" s="459"/>
      <c r="W25" s="460"/>
      <c r="X25" s="234" t="s">
        <v>271</v>
      </c>
    </row>
    <row r="26" spans="1:24" ht="20.100000000000001" customHeight="1" x14ac:dyDescent="0.2">
      <c r="A26" s="50" t="s">
        <v>272</v>
      </c>
      <c r="B26" s="458"/>
      <c r="C26" s="459"/>
      <c r="D26" s="459"/>
      <c r="E26" s="460"/>
      <c r="F26" s="234" t="s">
        <v>271</v>
      </c>
      <c r="G26" s="50" t="s">
        <v>272</v>
      </c>
      <c r="H26" s="458"/>
      <c r="I26" s="459"/>
      <c r="J26" s="459"/>
      <c r="K26" s="460"/>
      <c r="L26" s="234" t="s">
        <v>271</v>
      </c>
      <c r="M26" s="50" t="s">
        <v>272</v>
      </c>
      <c r="N26" s="458"/>
      <c r="O26" s="459"/>
      <c r="P26" s="459"/>
      <c r="Q26" s="460"/>
      <c r="R26" s="234" t="s">
        <v>271</v>
      </c>
      <c r="S26" s="50" t="s">
        <v>272</v>
      </c>
      <c r="T26" s="458"/>
      <c r="U26" s="459"/>
      <c r="V26" s="459"/>
      <c r="W26" s="460"/>
      <c r="X26" s="234" t="s">
        <v>271</v>
      </c>
    </row>
    <row r="27" spans="1:24" ht="20.100000000000001" customHeight="1" x14ac:dyDescent="0.2">
      <c r="A27" s="52" t="s">
        <v>273</v>
      </c>
      <c r="B27" s="458"/>
      <c r="C27" s="459">
        <f>'FINANČNE OBVEZNOSTI'!I17</f>
        <v>0</v>
      </c>
      <c r="D27" s="459">
        <f>'FINANČNE OBVEZNOSTI'!J17</f>
        <v>0</v>
      </c>
      <c r="E27" s="460"/>
      <c r="F27" s="234" t="s">
        <v>274</v>
      </c>
      <c r="G27" s="52" t="s">
        <v>273</v>
      </c>
      <c r="H27" s="458"/>
      <c r="I27" s="459">
        <f>'FINANČNE OBVEZNOSTI'!O17</f>
        <v>0</v>
      </c>
      <c r="J27" s="459">
        <f>'FINANČNE OBVEZNOSTI'!P17</f>
        <v>0</v>
      </c>
      <c r="K27" s="460"/>
      <c r="L27" s="234" t="s">
        <v>274</v>
      </c>
      <c r="M27" s="52" t="s">
        <v>273</v>
      </c>
      <c r="N27" s="458"/>
      <c r="O27" s="459">
        <f>'FINANČNE OBVEZNOSTI'!U17</f>
        <v>0</v>
      </c>
      <c r="P27" s="459">
        <f>'FINANČNE OBVEZNOSTI'!V17</f>
        <v>0</v>
      </c>
      <c r="Q27" s="460"/>
      <c r="R27" s="234" t="s">
        <v>274</v>
      </c>
      <c r="S27" s="52" t="s">
        <v>273</v>
      </c>
      <c r="T27" s="458"/>
      <c r="U27" s="459">
        <f>'FINANČNE OBVEZNOSTI'!AA17</f>
        <v>0</v>
      </c>
      <c r="V27" s="459">
        <f>'FINANČNE OBVEZNOSTI'!AB17</f>
        <v>0</v>
      </c>
      <c r="W27" s="460"/>
      <c r="X27" s="234" t="s">
        <v>274</v>
      </c>
    </row>
    <row r="28" spans="1:24" ht="20.100000000000001" customHeight="1" x14ac:dyDescent="0.2">
      <c r="A28" s="52" t="s">
        <v>275</v>
      </c>
      <c r="B28" s="458"/>
      <c r="C28" s="459"/>
      <c r="D28" s="459"/>
      <c r="E28" s="460"/>
      <c r="F28" s="234" t="s">
        <v>274</v>
      </c>
      <c r="G28" s="52" t="s">
        <v>275</v>
      </c>
      <c r="H28" s="458"/>
      <c r="I28" s="459"/>
      <c r="J28" s="459"/>
      <c r="K28" s="460"/>
      <c r="L28" s="234" t="s">
        <v>274</v>
      </c>
      <c r="M28" s="52" t="s">
        <v>275</v>
      </c>
      <c r="N28" s="458"/>
      <c r="O28" s="459"/>
      <c r="P28" s="459"/>
      <c r="Q28" s="460"/>
      <c r="R28" s="234" t="s">
        <v>274</v>
      </c>
      <c r="S28" s="52" t="s">
        <v>275</v>
      </c>
      <c r="T28" s="458"/>
      <c r="U28" s="459"/>
      <c r="V28" s="459"/>
      <c r="W28" s="460"/>
      <c r="X28" s="234" t="s">
        <v>274</v>
      </c>
    </row>
    <row r="29" spans="1:24" ht="20.100000000000001" customHeight="1" x14ac:dyDescent="0.2">
      <c r="A29" s="52" t="s">
        <v>276</v>
      </c>
      <c r="B29" s="458"/>
      <c r="C29" s="459"/>
      <c r="D29" s="459"/>
      <c r="E29" s="460"/>
      <c r="F29" s="234" t="s">
        <v>274</v>
      </c>
      <c r="G29" s="52" t="s">
        <v>276</v>
      </c>
      <c r="H29" s="458"/>
      <c r="I29" s="459"/>
      <c r="J29" s="459"/>
      <c r="K29" s="460"/>
      <c r="L29" s="234" t="s">
        <v>274</v>
      </c>
      <c r="M29" s="52" t="s">
        <v>276</v>
      </c>
      <c r="N29" s="458"/>
      <c r="O29" s="459"/>
      <c r="P29" s="459"/>
      <c r="Q29" s="460"/>
      <c r="R29" s="234" t="s">
        <v>274</v>
      </c>
      <c r="S29" s="52" t="s">
        <v>276</v>
      </c>
      <c r="T29" s="458"/>
      <c r="U29" s="459"/>
      <c r="V29" s="459"/>
      <c r="W29" s="460"/>
      <c r="X29" s="234" t="s">
        <v>274</v>
      </c>
    </row>
    <row r="30" spans="1:24" ht="20.100000000000001" customHeight="1" x14ac:dyDescent="0.2">
      <c r="A30" s="52" t="s">
        <v>277</v>
      </c>
      <c r="B30" s="458"/>
      <c r="C30" s="459"/>
      <c r="D30" s="459"/>
      <c r="E30" s="460"/>
      <c r="F30" s="234" t="s">
        <v>274</v>
      </c>
      <c r="G30" s="52" t="s">
        <v>277</v>
      </c>
      <c r="H30" s="458"/>
      <c r="I30" s="459"/>
      <c r="J30" s="459"/>
      <c r="K30" s="460"/>
      <c r="L30" s="234" t="s">
        <v>274</v>
      </c>
      <c r="M30" s="52" t="s">
        <v>277</v>
      </c>
      <c r="N30" s="458"/>
      <c r="O30" s="459"/>
      <c r="P30" s="459"/>
      <c r="Q30" s="460"/>
      <c r="R30" s="234" t="s">
        <v>274</v>
      </c>
      <c r="S30" s="52" t="s">
        <v>277</v>
      </c>
      <c r="T30" s="458"/>
      <c r="U30" s="459"/>
      <c r="V30" s="459"/>
      <c r="W30" s="460"/>
      <c r="X30" s="234" t="s">
        <v>274</v>
      </c>
    </row>
    <row r="31" spans="1:24" ht="20.100000000000001" customHeight="1" thickBot="1" x14ac:dyDescent="0.25">
      <c r="A31" s="242" t="s">
        <v>278</v>
      </c>
      <c r="B31" s="461"/>
      <c r="C31" s="462"/>
      <c r="D31" s="462"/>
      <c r="E31" s="463"/>
      <c r="F31" s="235" t="s">
        <v>279</v>
      </c>
      <c r="G31" s="242" t="s">
        <v>278</v>
      </c>
      <c r="H31" s="461"/>
      <c r="I31" s="462"/>
      <c r="J31" s="462"/>
      <c r="K31" s="463"/>
      <c r="L31" s="235" t="s">
        <v>279</v>
      </c>
      <c r="M31" s="242" t="s">
        <v>278</v>
      </c>
      <c r="N31" s="461"/>
      <c r="O31" s="462"/>
      <c r="P31" s="462"/>
      <c r="Q31" s="463"/>
      <c r="R31" s="235" t="s">
        <v>279</v>
      </c>
      <c r="S31" s="242" t="s">
        <v>278</v>
      </c>
      <c r="T31" s="461"/>
      <c r="U31" s="462"/>
      <c r="V31" s="462"/>
      <c r="W31" s="463"/>
      <c r="X31" s="235" t="s">
        <v>279</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gwmlQTDfhvD+H89QF05D15Wfis1H41edVUuUJzNEStt8gaMZI49u45TPbR9gePnbnVH1W34MrB2fSDO+hhLZHA==" saltValue="LWStQpbAkXtecg/pGlUZ3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F4603397-85D5-497C-A8E1-A8FFF8F55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3172B9-2977-4C18-B664-3CE1221C9D80}">
  <ds:schemaRefs>
    <ds:schemaRef ds:uri="http://purl.org/dc/terms/"/>
    <ds:schemaRef ds:uri="http://schemas.microsoft.com/office/2006/documentManagement/types"/>
    <ds:schemaRef ds:uri="306a5fad-798d-4972-9ba1-b7dc3bc171cd"/>
    <ds:schemaRef ds:uri="http://schemas.microsoft.com/office/infopath/2007/PartnerControls"/>
    <ds:schemaRef ds:uri="http://purl.org/dc/elements/1.1/"/>
    <ds:schemaRef ds:uri="http://schemas.microsoft.com/office/2006/metadata/properties"/>
    <ds:schemaRef ds:uri="http://www.w3.org/XML/1998/namespace"/>
    <ds:schemaRef ds:uri="http://schemas.openxmlformats.org/package/2006/metadata/core-properties"/>
    <ds:schemaRef ds:uri="f3786703-79a9-47de-ad6a-ef81e658716c"/>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15</vt:i4>
      </vt:variant>
      <vt:variant>
        <vt:lpstr>Imenovani obsegi</vt:lpstr>
      </vt:variant>
      <vt:variant>
        <vt:i4>5</vt:i4>
      </vt:variant>
    </vt:vector>
  </HeadingPairs>
  <TitlesOfParts>
    <vt:vector size="20" baseType="lpstr">
      <vt:lpstr>NAVODILO</vt:lpstr>
      <vt:lpstr>List3</vt:lpstr>
      <vt:lpstr>PREDSTAVITEV</vt:lpstr>
      <vt:lpstr>DINAMIKA ZAHTEVKOV</vt:lpstr>
      <vt:lpstr>FINANČNE OBVEZNOSTI</vt:lpstr>
      <vt:lpstr>STROŠKI PROJEKTA</vt:lpstr>
      <vt:lpstr>VIRI FINANCIRANJA</vt:lpstr>
      <vt:lpstr>DENARNI TOK</vt:lpstr>
      <vt:lpstr>OGLJIČNI_ODTIS</vt:lpstr>
      <vt:lpstr>SAMOOCENITEV-NAVODILO</vt:lpstr>
      <vt:lpstr>KUMULACIJA in INTENZIVNOST DP</vt:lpstr>
      <vt:lpstr>Seznami za vozila</vt:lpstr>
      <vt:lpstr>ŠIFRANTI</vt:lpstr>
      <vt:lpstr>List1</vt:lpstr>
      <vt:lpstr>List2</vt:lpstr>
      <vt:lpstr>'FINANČNE OBVEZNOSTI'!Področje_tiskanja</vt:lpstr>
      <vt:lpstr>'KUMULACIJA in INTENZIVNOST DP'!Področje_tiskanja</vt:lpstr>
      <vt:lpstr>PREDSTAVITEV!Področje_tiskanja</vt:lpstr>
      <vt:lpstr>'STROŠKI PROJEKTA'!Področje_tiskanja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2025-07-09T11:49:57Z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